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Anderson\Desktop\Nova pasta\"/>
    </mc:Choice>
  </mc:AlternateContent>
  <xr:revisionPtr revIDLastSave="0" documentId="13_ncr:1_{04A887E9-5E8F-4448-9822-A82E054A7E99}" xr6:coauthVersionLast="47" xr6:coauthVersionMax="47" xr10:uidLastSave="{00000000-0000-0000-0000-000000000000}"/>
  <bookViews>
    <workbookView xWindow="-120" yWindow="-120" windowWidth="20730" windowHeight="11160" tabRatio="500" xr2:uid="{00000000-000D-0000-FFFF-FFFF00000000}"/>
  </bookViews>
  <sheets>
    <sheet name="RESUMO" sheetId="1" r:id="rId1"/>
    <sheet name="TELEFONISTA" sheetId="2" r:id="rId2"/>
    <sheet name="ARTÍFICE" sheetId="3" r:id="rId3"/>
    <sheet name="PORTEIRO" sheetId="4" r:id="rId4"/>
    <sheet name="GARÇOM" sheetId="5" r:id="rId5"/>
    <sheet name="COPEIRO" sheetId="6" r:id="rId6"/>
    <sheet name="ALMOXARIFE" sheetId="7" r:id="rId7"/>
    <sheet name="MOTORISTA" sheetId="8" r:id="rId8"/>
    <sheet name="MOTOBOY" sheetId="9" r:id="rId9"/>
    <sheet name="JORNALISTA" sheetId="10" r:id="rId10"/>
    <sheet name="EDITOR DE IMAGENS" sheetId="11" r:id="rId11"/>
  </sheets>
  <definedNames>
    <definedName name="_xlnm.Print_Area" localSheetId="6">ALMOXARIFE!$A$2:$E$114</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33" i="4" l="1"/>
  <c r="D32" i="4"/>
  <c r="D33" i="4"/>
  <c r="C42" i="4"/>
  <c r="D42" i="4"/>
  <c r="C43" i="4"/>
  <c r="D43" i="4"/>
  <c r="D47" i="4"/>
  <c r="C50" i="4"/>
  <c r="D50" i="4"/>
  <c r="C52" i="4"/>
  <c r="D52" i="4"/>
  <c r="C53" i="4"/>
  <c r="D53" i="4"/>
  <c r="C58" i="4"/>
  <c r="D58" i="4"/>
  <c r="C61" i="4"/>
  <c r="D61" i="4"/>
  <c r="C63" i="4"/>
  <c r="D63" i="4"/>
  <c r="C65" i="4"/>
  <c r="D65" i="4"/>
  <c r="C67" i="4"/>
  <c r="D67" i="4"/>
  <c r="C70" i="4"/>
  <c r="D70" i="4"/>
  <c r="C71" i="4"/>
  <c r="D71" i="4"/>
  <c r="A75" i="4"/>
  <c r="B75" i="4"/>
  <c r="C75" i="4"/>
  <c r="D75" i="4"/>
  <c r="E75" i="4"/>
  <c r="C77" i="4"/>
  <c r="D77" i="4"/>
  <c r="C80" i="4"/>
  <c r="D80" i="4"/>
  <c r="C82" i="4"/>
  <c r="D82" i="4"/>
  <c r="C84" i="4"/>
  <c r="D84" i="4"/>
  <c r="C85" i="4"/>
  <c r="D85" i="4"/>
  <c r="D86" i="4"/>
  <c r="D88" i="4"/>
  <c r="E90" i="4"/>
  <c r="D94" i="4"/>
  <c r="D95" i="4"/>
  <c r="D96" i="4"/>
  <c r="D99" i="4"/>
  <c r="D104" i="4"/>
  <c r="D105" i="4"/>
  <c r="D106" i="4"/>
  <c r="C108" i="4"/>
  <c r="D108" i="4"/>
  <c r="D110" i="4"/>
  <c r="D113" i="4"/>
  <c r="C33" i="3"/>
  <c r="C42" i="2"/>
  <c r="D80" i="2"/>
  <c r="C109" i="11"/>
  <c r="C86" i="11"/>
  <c r="C83" i="11"/>
  <c r="C81" i="11"/>
  <c r="C76" i="11"/>
  <c r="C85" i="11" s="1"/>
  <c r="C65" i="11"/>
  <c r="C58" i="11"/>
  <c r="C50" i="11"/>
  <c r="C40" i="11"/>
  <c r="C32" i="11"/>
  <c r="C33" i="11" s="1"/>
  <c r="C21" i="11"/>
  <c r="D13" i="11"/>
  <c r="C109" i="10"/>
  <c r="C83" i="10"/>
  <c r="C81" i="10"/>
  <c r="C76" i="10"/>
  <c r="C85" i="10" s="1"/>
  <c r="C65" i="10"/>
  <c r="C58" i="10"/>
  <c r="C50" i="10"/>
  <c r="C40" i="10"/>
  <c r="C33" i="10"/>
  <c r="C21" i="10"/>
  <c r="G17" i="10"/>
  <c r="D13" i="10"/>
  <c r="C110" i="9"/>
  <c r="C87" i="9"/>
  <c r="C84" i="9"/>
  <c r="C82" i="9"/>
  <c r="C77" i="9"/>
  <c r="C86" i="9" s="1"/>
  <c r="C66" i="9"/>
  <c r="C59" i="9"/>
  <c r="C51" i="9"/>
  <c r="C41" i="9"/>
  <c r="C33" i="9"/>
  <c r="C34" i="9" s="1"/>
  <c r="C22" i="9"/>
  <c r="D19" i="9"/>
  <c r="D11" i="9"/>
  <c r="D14" i="9" s="1"/>
  <c r="C109" i="8"/>
  <c r="C83" i="8"/>
  <c r="C81" i="8"/>
  <c r="C76" i="8"/>
  <c r="C85" i="8" s="1"/>
  <c r="C65" i="8"/>
  <c r="C58" i="8"/>
  <c r="C50" i="8"/>
  <c r="C39" i="8"/>
  <c r="C40" i="8" s="1"/>
  <c r="C33" i="8"/>
  <c r="C21" i="8"/>
  <c r="D18" i="8"/>
  <c r="D13" i="8"/>
  <c r="C109" i="7"/>
  <c r="C83" i="7"/>
  <c r="C81" i="7"/>
  <c r="C76" i="7"/>
  <c r="C85" i="7" s="1"/>
  <c r="C65" i="7"/>
  <c r="C58" i="7"/>
  <c r="C50" i="7"/>
  <c r="C40" i="7"/>
  <c r="C33" i="7"/>
  <c r="C21" i="7"/>
  <c r="D18" i="7"/>
  <c r="D12" i="7"/>
  <c r="D13" i="7" s="1"/>
  <c r="C109" i="6"/>
  <c r="C83" i="6"/>
  <c r="C81" i="6"/>
  <c r="C76" i="6"/>
  <c r="C85" i="6" s="1"/>
  <c r="C65" i="6"/>
  <c r="C58" i="6"/>
  <c r="C47" i="6"/>
  <c r="C50" i="6" s="1"/>
  <c r="C40" i="6"/>
  <c r="C33" i="6"/>
  <c r="C21" i="6"/>
  <c r="D20" i="6"/>
  <c r="D18" i="6"/>
  <c r="D13" i="6"/>
  <c r="C107" i="5"/>
  <c r="C81" i="5"/>
  <c r="C79" i="5"/>
  <c r="C74" i="5"/>
  <c r="C83" i="5" s="1"/>
  <c r="C63" i="5"/>
  <c r="C56" i="5"/>
  <c r="C48" i="5"/>
  <c r="C38" i="5"/>
  <c r="C31" i="5"/>
  <c r="C19" i="5"/>
  <c r="D16" i="5"/>
  <c r="D11" i="5"/>
  <c r="C40" i="4"/>
  <c r="G23" i="4"/>
  <c r="C21" i="4"/>
  <c r="D18" i="4"/>
  <c r="D13" i="4"/>
  <c r="C108" i="3"/>
  <c r="C82" i="3"/>
  <c r="C80" i="3"/>
  <c r="C77" i="3"/>
  <c r="E75" i="3"/>
  <c r="C75" i="3"/>
  <c r="B75" i="3"/>
  <c r="A75" i="3"/>
  <c r="C70" i="3"/>
  <c r="C65" i="3"/>
  <c r="C63" i="3"/>
  <c r="C58" i="3"/>
  <c r="C50" i="3"/>
  <c r="C40" i="3"/>
  <c r="H21" i="3"/>
  <c r="C21" i="3"/>
  <c r="D18" i="3"/>
  <c r="D13" i="3"/>
  <c r="C108" i="2"/>
  <c r="C82" i="2"/>
  <c r="C80" i="2"/>
  <c r="C75" i="2"/>
  <c r="C84" i="2" s="1"/>
  <c r="C65" i="2"/>
  <c r="C58" i="2"/>
  <c r="C50" i="2"/>
  <c r="C40" i="2"/>
  <c r="C33" i="2"/>
  <c r="C21" i="2"/>
  <c r="D20" i="2"/>
  <c r="D21" i="9" s="1"/>
  <c r="D20" i="10" s="1"/>
  <c r="D13" i="2"/>
  <c r="B16" i="1"/>
  <c r="C15" i="1"/>
  <c r="C14" i="1"/>
  <c r="C13" i="1"/>
  <c r="C12" i="1"/>
  <c r="C11" i="1"/>
  <c r="C9" i="1"/>
  <c r="C8" i="1"/>
  <c r="C7" i="1"/>
  <c r="C6" i="1"/>
  <c r="D82" i="2" l="1"/>
  <c r="D77" i="2"/>
  <c r="D75" i="2"/>
  <c r="D84" i="2" s="1"/>
  <c r="D70" i="2"/>
  <c r="D65" i="2"/>
  <c r="D63" i="2"/>
  <c r="D58" i="2"/>
  <c r="D47" i="2"/>
  <c r="D50" i="2" s="1"/>
  <c r="D39" i="2"/>
  <c r="D38" i="2"/>
  <c r="D37" i="2"/>
  <c r="D40" i="2" s="1"/>
  <c r="D32" i="2"/>
  <c r="D31" i="2"/>
  <c r="D30" i="2"/>
  <c r="D29" i="2"/>
  <c r="D28" i="2"/>
  <c r="D27" i="2"/>
  <c r="D26" i="2"/>
  <c r="D25" i="2"/>
  <c r="D33" i="2" s="1"/>
  <c r="D17" i="2"/>
  <c r="D21" i="2" s="1"/>
  <c r="C52" i="2"/>
  <c r="C61" i="2"/>
  <c r="C67" i="2"/>
  <c r="D67" i="2" s="1"/>
  <c r="C85" i="2"/>
  <c r="D85" i="2" s="1"/>
  <c r="D82" i="3"/>
  <c r="D80" i="3"/>
  <c r="D77" i="3"/>
  <c r="D70" i="3"/>
  <c r="D65" i="3"/>
  <c r="D63" i="3"/>
  <c r="D58" i="3"/>
  <c r="D47" i="3"/>
  <c r="D50" i="3" s="1"/>
  <c r="D39" i="3"/>
  <c r="D38" i="3"/>
  <c r="D37" i="3"/>
  <c r="D40" i="3" s="1"/>
  <c r="D32" i="3"/>
  <c r="D31" i="3"/>
  <c r="D30" i="3"/>
  <c r="D29" i="3"/>
  <c r="D28" i="3"/>
  <c r="D27" i="3"/>
  <c r="D26" i="3"/>
  <c r="D25" i="3"/>
  <c r="D33" i="3" s="1"/>
  <c r="D17" i="3"/>
  <c r="D21" i="3" s="1"/>
  <c r="C42" i="3"/>
  <c r="C52" i="3"/>
  <c r="C84" i="3"/>
  <c r="C85" i="3" s="1"/>
  <c r="D85" i="3" s="1"/>
  <c r="D75" i="3"/>
  <c r="D84" i="3" s="1"/>
  <c r="D86" i="3" s="1"/>
  <c r="D39" i="4"/>
  <c r="D38" i="4"/>
  <c r="D37" i="4"/>
  <c r="D40" i="4" s="1"/>
  <c r="D31" i="4"/>
  <c r="D30" i="4"/>
  <c r="D29" i="4"/>
  <c r="D28" i="4"/>
  <c r="D27" i="4"/>
  <c r="D26" i="4"/>
  <c r="D25" i="4"/>
  <c r="D17" i="4"/>
  <c r="D21" i="4" s="1"/>
  <c r="D81" i="5"/>
  <c r="D79" i="5"/>
  <c r="D76" i="5"/>
  <c r="D74" i="5"/>
  <c r="D83" i="5" s="1"/>
  <c r="D68" i="5"/>
  <c r="D63" i="5"/>
  <c r="D61" i="5"/>
  <c r="D56" i="5"/>
  <c r="D45" i="5"/>
  <c r="D48" i="5" s="1"/>
  <c r="D37" i="5"/>
  <c r="D36" i="5"/>
  <c r="D35" i="5"/>
  <c r="D38" i="5" s="1"/>
  <c r="D30" i="5"/>
  <c r="D29" i="5"/>
  <c r="D28" i="5"/>
  <c r="D27" i="5"/>
  <c r="D26" i="5"/>
  <c r="D25" i="5"/>
  <c r="D24" i="5"/>
  <c r="D23" i="5"/>
  <c r="D31" i="5" s="1"/>
  <c r="D15" i="5"/>
  <c r="D19" i="5" s="1"/>
  <c r="C40" i="5"/>
  <c r="C50" i="5"/>
  <c r="C59" i="5"/>
  <c r="C65" i="5"/>
  <c r="D65" i="5" s="1"/>
  <c r="C84" i="5"/>
  <c r="D84" i="5" s="1"/>
  <c r="D83" i="6"/>
  <c r="D81" i="6"/>
  <c r="D78" i="6"/>
  <c r="D76" i="6"/>
  <c r="D85" i="6" s="1"/>
  <c r="D70" i="6"/>
  <c r="D65" i="6"/>
  <c r="D63" i="6"/>
  <c r="D58" i="6"/>
  <c r="D47" i="6"/>
  <c r="D50" i="6" s="1"/>
  <c r="D39" i="6"/>
  <c r="D38" i="6"/>
  <c r="D37" i="6"/>
  <c r="D40" i="6" s="1"/>
  <c r="D32" i="6"/>
  <c r="D31" i="6"/>
  <c r="D30" i="6"/>
  <c r="D29" i="6"/>
  <c r="D28" i="6"/>
  <c r="D27" i="6"/>
  <c r="D26" i="6"/>
  <c r="D25" i="6"/>
  <c r="D33" i="6" s="1"/>
  <c r="D17" i="6"/>
  <c r="D21" i="6" s="1"/>
  <c r="C42" i="6"/>
  <c r="C52" i="6"/>
  <c r="C61" i="6"/>
  <c r="C67" i="6"/>
  <c r="D67" i="6" s="1"/>
  <c r="C86" i="6"/>
  <c r="D86" i="6" s="1"/>
  <c r="D83" i="7"/>
  <c r="D81" i="7"/>
  <c r="D78" i="7"/>
  <c r="D76" i="7"/>
  <c r="D85" i="7" s="1"/>
  <c r="D70" i="7"/>
  <c r="D65" i="7"/>
  <c r="D63" i="7"/>
  <c r="D58" i="7"/>
  <c r="D47" i="7"/>
  <c r="D50" i="7" s="1"/>
  <c r="D39" i="7"/>
  <c r="D38" i="7"/>
  <c r="D37" i="7"/>
  <c r="D40" i="7" s="1"/>
  <c r="D32" i="7"/>
  <c r="D31" i="7"/>
  <c r="D30" i="7"/>
  <c r="D29" i="7"/>
  <c r="D28" i="7"/>
  <c r="D27" i="7"/>
  <c r="D26" i="7"/>
  <c r="D25" i="7"/>
  <c r="D33" i="7" s="1"/>
  <c r="D17" i="7"/>
  <c r="D21" i="7" s="1"/>
  <c r="C42" i="7"/>
  <c r="C52" i="7"/>
  <c r="C61" i="7"/>
  <c r="C67" i="7"/>
  <c r="D67" i="7" s="1"/>
  <c r="C86" i="7"/>
  <c r="D86" i="7" s="1"/>
  <c r="D83" i="8"/>
  <c r="D81" i="8"/>
  <c r="D78" i="8"/>
  <c r="D76" i="8"/>
  <c r="D85" i="8" s="1"/>
  <c r="D70" i="8"/>
  <c r="D65" i="8"/>
  <c r="D63" i="8"/>
  <c r="D58" i="8"/>
  <c r="D47" i="8"/>
  <c r="D50" i="8" s="1"/>
  <c r="D39" i="8"/>
  <c r="D38" i="8"/>
  <c r="D37" i="8"/>
  <c r="D40" i="8" s="1"/>
  <c r="D32" i="8"/>
  <c r="D31" i="8"/>
  <c r="D30" i="8"/>
  <c r="D29" i="8"/>
  <c r="D28" i="8"/>
  <c r="D27" i="8"/>
  <c r="D26" i="8"/>
  <c r="D25" i="8"/>
  <c r="D33" i="8" s="1"/>
  <c r="D17" i="8"/>
  <c r="D21" i="8" s="1"/>
  <c r="C42" i="8"/>
  <c r="C52" i="8"/>
  <c r="C61" i="8"/>
  <c r="C67" i="8"/>
  <c r="C86" i="8"/>
  <c r="D86" i="8" s="1"/>
  <c r="D87" i="9"/>
  <c r="D84" i="9"/>
  <c r="D82" i="9"/>
  <c r="D79" i="9"/>
  <c r="D77" i="9"/>
  <c r="D86" i="9" s="1"/>
  <c r="D88" i="9" s="1"/>
  <c r="D71" i="9"/>
  <c r="D66" i="9"/>
  <c r="D64" i="9"/>
  <c r="D59" i="9"/>
  <c r="D48" i="9"/>
  <c r="D51" i="9" s="1"/>
  <c r="D40" i="9"/>
  <c r="D39" i="9"/>
  <c r="D38" i="9"/>
  <c r="D41" i="9" s="1"/>
  <c r="D33" i="9"/>
  <c r="D32" i="9"/>
  <c r="D31" i="9"/>
  <c r="D30" i="9"/>
  <c r="D29" i="9"/>
  <c r="D28" i="9"/>
  <c r="D27" i="9"/>
  <c r="D26" i="9"/>
  <c r="D34" i="9" s="1"/>
  <c r="D18" i="9"/>
  <c r="D22" i="9" s="1"/>
  <c r="C43" i="9"/>
  <c r="C53" i="9"/>
  <c r="C62" i="9"/>
  <c r="C68" i="9"/>
  <c r="D68" i="9" s="1"/>
  <c r="D83" i="10"/>
  <c r="D81" i="10"/>
  <c r="D78" i="10"/>
  <c r="D76" i="10"/>
  <c r="D85" i="10" s="1"/>
  <c r="D70" i="10"/>
  <c r="D65" i="10"/>
  <c r="D63" i="10"/>
  <c r="D58" i="10"/>
  <c r="D47" i="10"/>
  <c r="D50" i="10" s="1"/>
  <c r="D39" i="10"/>
  <c r="D38" i="10"/>
  <c r="D37" i="10"/>
  <c r="D40" i="10" s="1"/>
  <c r="D32" i="10"/>
  <c r="D31" i="10"/>
  <c r="D30" i="10"/>
  <c r="D29" i="10"/>
  <c r="D28" i="10"/>
  <c r="D27" i="10"/>
  <c r="D26" i="10"/>
  <c r="D25" i="10"/>
  <c r="D33" i="10" s="1"/>
  <c r="G18" i="10"/>
  <c r="D17" i="10"/>
  <c r="D21" i="10" s="1"/>
  <c r="G19" i="10"/>
  <c r="C42" i="10"/>
  <c r="C52" i="10"/>
  <c r="C61" i="10"/>
  <c r="C67" i="10"/>
  <c r="D67" i="10" s="1"/>
  <c r="C86" i="10"/>
  <c r="D86" i="10" s="1"/>
  <c r="D86" i="11"/>
  <c r="D83" i="11"/>
  <c r="D81" i="11"/>
  <c r="D78" i="11"/>
  <c r="D76" i="11"/>
  <c r="D85" i="11" s="1"/>
  <c r="D87" i="11" s="1"/>
  <c r="D70" i="11"/>
  <c r="D65" i="11"/>
  <c r="D63" i="11"/>
  <c r="D58" i="11"/>
  <c r="D47" i="11"/>
  <c r="D50" i="11" s="1"/>
  <c r="D39" i="11"/>
  <c r="D38" i="11"/>
  <c r="D37" i="11"/>
  <c r="D40" i="11" s="1"/>
  <c r="D32" i="11"/>
  <c r="D31" i="11"/>
  <c r="D30" i="11"/>
  <c r="D29" i="11"/>
  <c r="D28" i="11"/>
  <c r="D27" i="11"/>
  <c r="D26" i="11"/>
  <c r="D25" i="11"/>
  <c r="D33" i="11" s="1"/>
  <c r="D17" i="11"/>
  <c r="D21" i="11" s="1"/>
  <c r="C42" i="11"/>
  <c r="C52" i="11"/>
  <c r="C61" i="11"/>
  <c r="C67" i="11"/>
  <c r="D67" i="11" s="1"/>
  <c r="D61" i="11" l="1"/>
  <c r="C71" i="11"/>
  <c r="D52" i="11"/>
  <c r="C53" i="11"/>
  <c r="D42" i="11"/>
  <c r="C43" i="11"/>
  <c r="D43" i="11"/>
  <c r="D53" i="11"/>
  <c r="D71" i="11"/>
  <c r="D89" i="11"/>
  <c r="E91" i="11" s="1"/>
  <c r="D61" i="10"/>
  <c r="C71" i="10"/>
  <c r="D52" i="10"/>
  <c r="C53" i="10"/>
  <c r="D42" i="10"/>
  <c r="C43" i="10"/>
  <c r="D43" i="10"/>
  <c r="D53" i="10"/>
  <c r="D71" i="10"/>
  <c r="D87" i="10"/>
  <c r="D89" i="10" s="1"/>
  <c r="E91" i="10" s="1"/>
  <c r="D62" i="9"/>
  <c r="C72" i="9"/>
  <c r="D53" i="9"/>
  <c r="C54" i="9"/>
  <c r="D43" i="9"/>
  <c r="C44" i="9"/>
  <c r="D44" i="9"/>
  <c r="D54" i="9"/>
  <c r="D72" i="9"/>
  <c r="D90" i="9"/>
  <c r="E92" i="9" s="1"/>
  <c r="C67" i="3"/>
  <c r="D67" i="3" s="1"/>
  <c r="D67" i="8"/>
  <c r="C61" i="3"/>
  <c r="D61" i="8"/>
  <c r="C71" i="8"/>
  <c r="D52" i="8"/>
  <c r="C53" i="8"/>
  <c r="D42" i="8"/>
  <c r="C43" i="8"/>
  <c r="D43" i="8"/>
  <c r="D53" i="8"/>
  <c r="D71" i="8"/>
  <c r="D87" i="8"/>
  <c r="D89" i="8" s="1"/>
  <c r="E91" i="8" s="1"/>
  <c r="D61" i="7"/>
  <c r="C71" i="7"/>
  <c r="D52" i="7"/>
  <c r="C53" i="7"/>
  <c r="D42" i="7"/>
  <c r="C43" i="7"/>
  <c r="D43" i="7"/>
  <c r="D53" i="7"/>
  <c r="D71" i="7"/>
  <c r="D87" i="7"/>
  <c r="D89" i="7" s="1"/>
  <c r="E91" i="7" s="1"/>
  <c r="D61" i="6"/>
  <c r="C71" i="6"/>
  <c r="D52" i="6"/>
  <c r="C53" i="6"/>
  <c r="D42" i="6"/>
  <c r="C43" i="6"/>
  <c r="D43" i="6"/>
  <c r="D53" i="6"/>
  <c r="D71" i="6"/>
  <c r="D87" i="6"/>
  <c r="D89" i="6" s="1"/>
  <c r="E91" i="6" s="1"/>
  <c r="D59" i="5"/>
  <c r="C69" i="5"/>
  <c r="D50" i="5"/>
  <c r="C51" i="5"/>
  <c r="D40" i="5"/>
  <c r="C41" i="5"/>
  <c r="D41" i="5"/>
  <c r="D51" i="5"/>
  <c r="D69" i="5"/>
  <c r="D85" i="5"/>
  <c r="D87" i="5" s="1"/>
  <c r="E89" i="5" s="1"/>
  <c r="D52" i="3"/>
  <c r="C53" i="3"/>
  <c r="D42" i="3"/>
  <c r="C43" i="3"/>
  <c r="D43" i="3"/>
  <c r="D53" i="3"/>
  <c r="D61" i="2"/>
  <c r="C71" i="2"/>
  <c r="D52" i="2"/>
  <c r="C53" i="2"/>
  <c r="D42" i="2"/>
  <c r="C43" i="2"/>
  <c r="D43" i="2"/>
  <c r="D53" i="2"/>
  <c r="D71" i="2"/>
  <c r="D86" i="2"/>
  <c r="D88" i="2" s="1"/>
  <c r="E90" i="2" s="1"/>
  <c r="D94" i="2" l="1"/>
  <c r="D93" i="5"/>
  <c r="D95" i="6"/>
  <c r="D95" i="7"/>
  <c r="D95" i="8"/>
  <c r="D61" i="3"/>
  <c r="D71" i="3" s="1"/>
  <c r="D88" i="3" s="1"/>
  <c r="E90" i="3" s="1"/>
  <c r="C71" i="3"/>
  <c r="D96" i="9"/>
  <c r="D95" i="10"/>
  <c r="D95" i="11"/>
  <c r="D96" i="11" l="1"/>
  <c r="D97" i="11" s="1"/>
  <c r="D100" i="11" s="1"/>
  <c r="D96" i="10"/>
  <c r="D97" i="10" s="1"/>
  <c r="D100" i="10" s="1"/>
  <c r="D97" i="9"/>
  <c r="D98" i="9" s="1"/>
  <c r="D101" i="9" s="1"/>
  <c r="D94" i="3"/>
  <c r="D96" i="8"/>
  <c r="D97" i="8" s="1"/>
  <c r="D100" i="8" s="1"/>
  <c r="D96" i="7"/>
  <c r="D97" i="7" s="1"/>
  <c r="D100" i="7" s="1"/>
  <c r="D96" i="6"/>
  <c r="D97" i="6" s="1"/>
  <c r="D100" i="6" s="1"/>
  <c r="D94" i="5"/>
  <c r="D95" i="5" s="1"/>
  <c r="D98" i="5" s="1"/>
  <c r="D95" i="2"/>
  <c r="D96" i="2" s="1"/>
  <c r="D99" i="2" s="1"/>
  <c r="D107" i="2" l="1"/>
  <c r="D106" i="2"/>
  <c r="D105" i="2"/>
  <c r="D104" i="2"/>
  <c r="D108" i="2" s="1"/>
  <c r="D110" i="2" s="1"/>
  <c r="D106" i="5"/>
  <c r="D105" i="5"/>
  <c r="D104" i="5"/>
  <c r="D103" i="5"/>
  <c r="D107" i="5" s="1"/>
  <c r="D109" i="5" s="1"/>
  <c r="D108" i="6"/>
  <c r="D107" i="6"/>
  <c r="D106" i="6"/>
  <c r="D105" i="6"/>
  <c r="D109" i="6" s="1"/>
  <c r="D111" i="6" s="1"/>
  <c r="D107" i="7"/>
  <c r="D106" i="7"/>
  <c r="D105" i="7"/>
  <c r="D109" i="7" s="1"/>
  <c r="D111" i="7" s="1"/>
  <c r="D107" i="8"/>
  <c r="D106" i="8"/>
  <c r="D105" i="8"/>
  <c r="D109" i="8" s="1"/>
  <c r="D111" i="8" s="1"/>
  <c r="D95" i="3"/>
  <c r="D96" i="3" s="1"/>
  <c r="D99" i="3" s="1"/>
  <c r="D109" i="9"/>
  <c r="D108" i="9"/>
  <c r="D107" i="9"/>
  <c r="D106" i="9"/>
  <c r="D110" i="9" s="1"/>
  <c r="D112" i="9" s="1"/>
  <c r="D108" i="10"/>
  <c r="D107" i="10"/>
  <c r="D106" i="10"/>
  <c r="D105" i="10"/>
  <c r="D109" i="10" s="1"/>
  <c r="D111" i="10" s="1"/>
  <c r="D108" i="11"/>
  <c r="D107" i="11"/>
  <c r="D106" i="11"/>
  <c r="D105" i="11"/>
  <c r="D109" i="11" s="1"/>
  <c r="D111" i="11" s="1"/>
  <c r="D114" i="11" l="1"/>
  <c r="D15" i="1"/>
  <c r="E15" i="1" s="1"/>
  <c r="F15" i="1" s="1"/>
  <c r="D114" i="10"/>
  <c r="D14" i="1"/>
  <c r="E14" i="1" s="1"/>
  <c r="F14" i="1" s="1"/>
  <c r="D115" i="9"/>
  <c r="D13" i="1"/>
  <c r="E13" i="1" s="1"/>
  <c r="F13" i="1" s="1"/>
  <c r="D106" i="3"/>
  <c r="D105" i="3"/>
  <c r="D104" i="3"/>
  <c r="D108" i="3" s="1"/>
  <c r="D110" i="3" s="1"/>
  <c r="D114" i="8"/>
  <c r="D6" i="1"/>
  <c r="D114" i="7"/>
  <c r="D11" i="1"/>
  <c r="E11" i="1" s="1"/>
  <c r="F11" i="1" s="1"/>
  <c r="D114" i="6"/>
  <c r="D9" i="1"/>
  <c r="E9" i="1" s="1"/>
  <c r="F9" i="1" s="1"/>
  <c r="D112" i="5"/>
  <c r="D8" i="1"/>
  <c r="E8" i="1" s="1"/>
  <c r="F8" i="1" s="1"/>
  <c r="D113" i="2"/>
  <c r="D12" i="1"/>
  <c r="E12" i="1" s="1"/>
  <c r="F12" i="1" s="1"/>
  <c r="E6" i="1" l="1"/>
  <c r="D113" i="3"/>
  <c r="D7" i="1"/>
  <c r="D10" i="1"/>
  <c r="E10" i="1" s="1"/>
  <c r="F10" i="1" s="1"/>
  <c r="E7" i="1" l="1"/>
  <c r="F7" i="1" s="1"/>
  <c r="D16" i="1"/>
  <c r="E16" i="1"/>
  <c r="F6" i="1"/>
  <c r="F16" i="1" s="1"/>
  <c r="E21" i="1" l="1"/>
  <c r="E20" i="1"/>
  <c r="E22" i="1" s="1"/>
  <c r="E25" i="1" s="1"/>
  <c r="E32" i="1" l="1"/>
  <c r="E31" i="1"/>
  <c r="E30" i="1"/>
  <c r="E34" i="1" s="1"/>
  <c r="E36" i="1" s="1"/>
  <c r="E39" i="1" s="1"/>
</calcChain>
</file>

<file path=xl/sharedStrings.xml><?xml version="1.0" encoding="utf-8"?>
<sst xmlns="http://schemas.openxmlformats.org/spreadsheetml/2006/main" count="1932" uniqueCount="211">
  <si>
    <r>
      <rPr>
        <b/>
        <sz val="14"/>
        <rFont val="Arial Narrow"/>
        <family val="2"/>
        <charset val="1"/>
      </rPr>
      <t>Objeto:</t>
    </r>
    <r>
      <rPr>
        <sz val="14"/>
        <rFont val="Arial Narrow"/>
        <family val="2"/>
        <charset val="1"/>
      </rPr>
      <t xml:space="preserve"> </t>
    </r>
    <r>
      <rPr>
        <sz val="14"/>
        <color rgb="FF000000"/>
        <rFont val="Arial narrow"/>
        <family val="2"/>
        <charset val="128"/>
      </rPr>
      <t>Contratação de empresa especializada para, por meio de alocação de mão de obra exclusiva, prestar serviços contínuos à Câmara Municipal de Montes Claros.</t>
    </r>
  </si>
  <si>
    <t>ITEM</t>
  </si>
  <si>
    <t>QUANT.</t>
  </si>
  <si>
    <t>DESCRIÇÃO MINUCIOSA</t>
  </si>
  <si>
    <t>VALOR UNIT 
(R$)</t>
  </si>
  <si>
    <t>VALOR TOTAL 
MENSAL (R$)</t>
  </si>
  <si>
    <t>VALOR TOTAL 
12 MESES (R$)</t>
  </si>
  <si>
    <t>I.</t>
  </si>
  <si>
    <t>II.</t>
  </si>
  <si>
    <t>III.</t>
  </si>
  <si>
    <t>IV.</t>
  </si>
  <si>
    <t>V.</t>
  </si>
  <si>
    <t>PORTEIRO</t>
  </si>
  <si>
    <t>VI.</t>
  </si>
  <si>
    <t>VII.</t>
  </si>
  <si>
    <t>VIII.</t>
  </si>
  <si>
    <t>IX.</t>
  </si>
  <si>
    <t>X.</t>
  </si>
  <si>
    <t xml:space="preserve">TOTAL GERAL </t>
  </si>
  <si>
    <t>MODULO 8 - CUSTOS INDIRETOS</t>
  </si>
  <si>
    <t>%</t>
  </si>
  <si>
    <t>VALOR</t>
  </si>
  <si>
    <t>FUNDAMENTO</t>
  </si>
  <si>
    <t>A</t>
  </si>
  <si>
    <t xml:space="preserve">CUSTOS INDIRETOS (*) </t>
  </si>
  <si>
    <t>LIMITADA A 13%</t>
  </si>
  <si>
    <t>B</t>
  </si>
  <si>
    <t xml:space="preserve">TAXA ADMINISTRAÇÃO - LUCRO </t>
  </si>
  <si>
    <t>LIMITADA A 10%</t>
  </si>
  <si>
    <t>TOTAL DOS CUSTOS INDIRETOS</t>
  </si>
  <si>
    <t xml:space="preserve">(*) Inclui nos custos indiretos,  fornecimento de uniformes, exames admicionais,  IRPJ, CSLL e outros encargos não incluídos acima. </t>
  </si>
  <si>
    <t xml:space="preserve">TOTAL DOS CUSTOS ANTES DOS IMPOSTOS </t>
  </si>
  <si>
    <t>MODULO 9 - TRIBUTOS</t>
  </si>
  <si>
    <t>C</t>
  </si>
  <si>
    <t>TRIBUTOS</t>
  </si>
  <si>
    <t>CONFORME REGIME DE TRIBUTAÇÃO</t>
  </si>
  <si>
    <t xml:space="preserve">P I S </t>
  </si>
  <si>
    <t>COFINS</t>
  </si>
  <si>
    <t>ISS</t>
  </si>
  <si>
    <t xml:space="preserve">SUBTOTOTAL </t>
  </si>
  <si>
    <t xml:space="preserve">TOTAL  GERAL DO CUSTO  MENSAL </t>
  </si>
  <si>
    <t xml:space="preserve">TOTAL DO CUSTO ANUAL </t>
  </si>
  <si>
    <t>COMPOSIÇÃO DA REMUNERAÇÃO – TELEFONISTA</t>
  </si>
  <si>
    <t>Os valores descritos na planilha de Composição da Remuneração com previsão legal (já preenchidos) sem marcação em amarelo, não poderão ser alterados pelo licitante, sob pena de desclassificação da proposta. (somente os itens em amarelo poderão sofrer alteração conforme o regime próprio de tributação)</t>
  </si>
  <si>
    <t>TELEFONISTA</t>
  </si>
  <si>
    <t xml:space="preserve">SEXO </t>
  </si>
  <si>
    <t>MASCULINO</t>
  </si>
  <si>
    <t>JORNADA DIARIA 6 (SEIS) Horas</t>
  </si>
  <si>
    <t xml:space="preserve">MODULO 1 - COMPOSIÇÃO DA REMUNERAÇÃO </t>
  </si>
  <si>
    <t xml:space="preserve">30 (trinta horas ) horas semanais </t>
  </si>
  <si>
    <t xml:space="preserve">COMPOSIÇÃO DA REMUNERAÇÃO </t>
  </si>
  <si>
    <t>Salário definido com base na</t>
  </si>
  <si>
    <t>Salário Base</t>
  </si>
  <si>
    <t>Convenção Coletiva de trabalho 2051/2021</t>
  </si>
  <si>
    <t xml:space="preserve">ADICIONAIS </t>
  </si>
  <si>
    <t xml:space="preserve">             </t>
  </si>
  <si>
    <t xml:space="preserve">     TOTAL DA REMUNERAÇÃO</t>
  </si>
  <si>
    <t>MODULO 2 - BENEFICIOS MENSAIS</t>
  </si>
  <si>
    <t>BENEFICIOS MENSAIS</t>
  </si>
  <si>
    <t>Transporte (2 vales por dia)</t>
  </si>
  <si>
    <t>Legislação própria</t>
  </si>
  <si>
    <t>Auxilio alimentação</t>
  </si>
  <si>
    <t>CCT2051/2021</t>
  </si>
  <si>
    <t xml:space="preserve">Auxilio Saúde </t>
  </si>
  <si>
    <t>D</t>
  </si>
  <si>
    <t>Seguro de Vida</t>
  </si>
  <si>
    <t>TOTAL DE BENEFICIOS</t>
  </si>
  <si>
    <t>MODULO 3 - ENCARGOS SOCIAIS E TRABALHISTAS</t>
  </si>
  <si>
    <t>ENCARGOS</t>
  </si>
  <si>
    <t>CONTRIB. PREVIDENCIARIA INSS</t>
  </si>
  <si>
    <t>Art. 22. inciso I, lei nº 8212/91</t>
  </si>
  <si>
    <t xml:space="preserve">F G T S </t>
  </si>
  <si>
    <t>Art. 15 Lei 8.036/90 c/c Art 7º, III, CF</t>
  </si>
  <si>
    <t>SESI ou SESC</t>
  </si>
  <si>
    <t>Art. 3º, Lei 8.036/90</t>
  </si>
  <si>
    <t xml:space="preserve">SENAI ou SENAC </t>
  </si>
  <si>
    <t>Decreto nº 2.318/86</t>
  </si>
  <si>
    <t>E</t>
  </si>
  <si>
    <t xml:space="preserve">SALÁRIO EDUCAÇÃO </t>
  </si>
  <si>
    <t>Art. 3º, inciso I, decreto nº 87.043/82</t>
  </si>
  <si>
    <t>F</t>
  </si>
  <si>
    <t>INCRA</t>
  </si>
  <si>
    <t>Lei nº 7787/89 e DL 1.146/70</t>
  </si>
  <si>
    <t>G</t>
  </si>
  <si>
    <t>SEBRAE</t>
  </si>
  <si>
    <t>Art. 8º, Lei 8.029/90 e Lei 8.154/90</t>
  </si>
  <si>
    <t>H</t>
  </si>
  <si>
    <t>SEGURO ACIDENTE TRABALHO</t>
  </si>
  <si>
    <t>Decreto 6.597/2009</t>
  </si>
  <si>
    <t xml:space="preserve">TOTAL DE ENCARGOS </t>
  </si>
  <si>
    <t>MODULO 4 - 13º SALÁRIO E ADICIONAL DE FÉRIAS</t>
  </si>
  <si>
    <t xml:space="preserve">13 º SALARIO </t>
  </si>
  <si>
    <t>Art. 7º, VIII CF/88</t>
  </si>
  <si>
    <t>FÉRIAS</t>
  </si>
  <si>
    <t>Arts.  7º, XVIII CF/88, 1/12</t>
  </si>
  <si>
    <t xml:space="preserve">1/3  FÉRIAS </t>
  </si>
  <si>
    <t>Art. 7º, XVII CF/88</t>
  </si>
  <si>
    <t xml:space="preserve">SUBTOTAL </t>
  </si>
  <si>
    <t xml:space="preserve">INCIDÊNCIAS DE ENCS. SOCIAIS </t>
  </si>
  <si>
    <t>ENCARGOS SOCIAIS E TRABALHISTAS</t>
  </si>
  <si>
    <t>19,44% * 36,80%</t>
  </si>
  <si>
    <t>TOTAL DE 13º E ADICIONAL DE FÉRIAS</t>
  </si>
  <si>
    <t>MODULO 5 - AFASTAMENTO MATERNIDADE</t>
  </si>
  <si>
    <t>AFASTAMENTO MATERNIDADE</t>
  </si>
  <si>
    <t>Arts.  6º e 7º, XVIII CF/88</t>
  </si>
  <si>
    <t>Estimativa de 2% dos funcionários usan-</t>
  </si>
  <si>
    <t>do da licença de 120 dias</t>
  </si>
  <si>
    <t>TOTAL DE AFAST. MATERNIDADE</t>
  </si>
  <si>
    <t>MODULO 6 - PROVISÃO PARA RESCISÃO</t>
  </si>
  <si>
    <t>Arts.  7º, XVIII CF/88, 477, 487 E 491 CLT</t>
  </si>
  <si>
    <t>AVISO PRÉVIO INDENIZADO</t>
  </si>
  <si>
    <t>Estimativa de 5% dos funcionários serão</t>
  </si>
  <si>
    <t>substituidos durante o ano</t>
  </si>
  <si>
    <t>Leis 8.036/90 e 9.491/97</t>
  </si>
  <si>
    <t xml:space="preserve">FGTS S/ AVISO PRÉVIO INDENIZADO </t>
  </si>
  <si>
    <t>0,42% *8%</t>
  </si>
  <si>
    <t>MULTA DO FGTS AVISO PRÉVIO</t>
  </si>
  <si>
    <t>Lei Complementar n.º 110/01</t>
  </si>
  <si>
    <t>INDENIZADO</t>
  </si>
  <si>
    <t>Art. 7º, XXI, CF/88, 477, 487 e 491 CLT</t>
  </si>
  <si>
    <t>AVISO PRÉVIO TRABALHADO</t>
  </si>
  <si>
    <t>Redução de 7 dias ou de 2h por dia. Percen-</t>
  </si>
  <si>
    <t xml:space="preserve"> tual relativo a contrato de 12 (doze) meses. </t>
  </si>
  <si>
    <t>Incidências s/ aviso prévio trabalhado</t>
  </si>
  <si>
    <t>1,94%*36,80%</t>
  </si>
  <si>
    <t>TRABALHADO</t>
  </si>
  <si>
    <t xml:space="preserve">TOTAL </t>
  </si>
  <si>
    <t xml:space="preserve">MODULO 7 - CUSTO DE REPOSIÇÃO </t>
  </si>
  <si>
    <t>AUSÊNCIA POR DOENÇA</t>
  </si>
  <si>
    <t>Estimativa de 5% dias licença por ano</t>
  </si>
  <si>
    <t>Art. 7º, XIX, CF/88 e 10, § 1º, da CLT.</t>
  </si>
  <si>
    <t>LICENÇA PATERNIDADE</t>
  </si>
  <si>
    <t xml:space="preserve">Estimativa de 1,5% dos funcionários 05  </t>
  </si>
  <si>
    <t>dias licença por ano</t>
  </si>
  <si>
    <t>Art. 473 da CLT.</t>
  </si>
  <si>
    <t>AUSÊNCIA LEGAIS</t>
  </si>
  <si>
    <t xml:space="preserve">Estimativa de 03 (três) dia de </t>
  </si>
  <si>
    <t>ausência por ano</t>
  </si>
  <si>
    <t>AUSÊNCIA POR ACIDENTE TRABALHO</t>
  </si>
  <si>
    <t>Art. 19 a 23 da Lei n.º 8.213/91 Estimativa</t>
  </si>
  <si>
    <t xml:space="preserve"> de 1 Licença de 15 dias, 10% funcionários</t>
  </si>
  <si>
    <t xml:space="preserve">ENCARGOS SOCIAIS </t>
  </si>
  <si>
    <t xml:space="preserve">Incidências s/ custo de reposição </t>
  </si>
  <si>
    <t xml:space="preserve">TOTAL DO CUSTO DE REPOSIÇÃO </t>
  </si>
  <si>
    <t>10,99%*36,80%</t>
  </si>
  <si>
    <t xml:space="preserve">SUBTOTAL DO CUSTO </t>
  </si>
  <si>
    <t xml:space="preserve">Postos de trabalho </t>
  </si>
  <si>
    <t>02</t>
  </si>
  <si>
    <t>(*)</t>
  </si>
  <si>
    <t xml:space="preserve">Inclui nos custos indiretos,  fornecimento de uniformes, exames admicionais,  IRPJ, CSLL e outros encargos não incluídos acima. </t>
  </si>
  <si>
    <t>OBS: SOMENTE OS MÓDULOS MARCADOS EM AMARELO PODERÃO SER ALTERADOS CONFORME O REGIME DE TRIBUTAÇÃO</t>
  </si>
  <si>
    <t>COMPOSIÇÃO DA REMUNERAÇÃO – ARTÍFICE</t>
  </si>
  <si>
    <t>ARTÍFICE</t>
  </si>
  <si>
    <t>JORNADA DIARIA 8 (OITO) Horas</t>
  </si>
  <si>
    <t xml:space="preserve">40 (QUARENTA) horas semanais </t>
  </si>
  <si>
    <t>Convenção Coletiva de trabalho</t>
  </si>
  <si>
    <t>CCT 409/2022</t>
  </si>
  <si>
    <t>Transporte (4 vales por dia)</t>
  </si>
  <si>
    <t>Auxilio alimentação (descontado 20%)</t>
  </si>
  <si>
    <t>Auxilio Saúde</t>
  </si>
  <si>
    <t>COMPOSIÇÃO DA REMUNERAÇÃO – PORTEIRO</t>
  </si>
  <si>
    <t>Convenção Coletiva de trabalho 409/2022</t>
  </si>
  <si>
    <t>7</t>
  </si>
  <si>
    <t>COMPOSIÇÃO DA REMUNERAÇÃO – GARÇOM</t>
  </si>
  <si>
    <t>GARÇOM</t>
  </si>
  <si>
    <t>JORNADA DIARIA 8 (OITO) Horas 40(QUARENTA) horas semanais</t>
  </si>
  <si>
    <t>Convenção Coletiva de trabalho CCT409/2022</t>
  </si>
  <si>
    <t>CCT409/2022</t>
  </si>
  <si>
    <t>COMPOSIÇÃO DA REMUNERAÇÃO – COPEIRA</t>
  </si>
  <si>
    <t>COPEIRO</t>
  </si>
  <si>
    <t>JORNADA DIÁRIA 08 (OITO) HORAS</t>
  </si>
  <si>
    <t>44 (QUARENTA E QUATRO)HORAS SEMANAIS</t>
  </si>
  <si>
    <t>Convenção Coletiva de trabalho MG409/2022</t>
  </si>
  <si>
    <t>Art. 15 Lei 8.036/90 c/c Art 7º, III, CF   80% CTC</t>
  </si>
  <si>
    <t>Cláusula15ª, paragrafo 1º CCT</t>
  </si>
  <si>
    <t>Cláusula17ª.</t>
  </si>
  <si>
    <t>0,63% * 36,80%</t>
  </si>
  <si>
    <t>5</t>
  </si>
  <si>
    <t>COMPOSIÇÃO DA REMUNERAÇÃO – ALMOXARIFE</t>
  </si>
  <si>
    <t>44 (QUARENTA E QUATRO)HS SEMANAIS</t>
  </si>
  <si>
    <t>ALMOXARIFE</t>
  </si>
  <si>
    <t>Auxilio alimentação (descontado 20%</t>
  </si>
  <si>
    <t>Auxilio Saúde SETHAC-NM</t>
  </si>
  <si>
    <t>Arts.  7º, XVIII CF/88,</t>
  </si>
  <si>
    <t>1</t>
  </si>
  <si>
    <t>COMPOSIÇÃO DA REMUNERAÇÃO – MOTORISTA</t>
  </si>
  <si>
    <t>MOTORISTA</t>
  </si>
  <si>
    <t>FEMININO</t>
  </si>
  <si>
    <t xml:space="preserve">40 ( </t>
  </si>
  <si>
    <t>CCT da categoria MG 001978/2022</t>
  </si>
  <si>
    <t>Plano Odontológico</t>
  </si>
  <si>
    <t>CCT MG 001978/2022</t>
  </si>
  <si>
    <t>SEGURO ACIDENTE TRABALHO (RAT/FAP) *</t>
  </si>
  <si>
    <t>2,64%*36,80%</t>
  </si>
  <si>
    <t>COMPOSIÇÃO DA REMUNERAÇÃO – MOTOCICLISTA (MOTOBOY)</t>
  </si>
  <si>
    <t>MOTOCICLISTA (MOTOBOY)</t>
  </si>
  <si>
    <t>AMBOS SEXOS</t>
  </si>
  <si>
    <t>PESQUISA NA INTERNET</t>
  </si>
  <si>
    <t>Periculosidade 30%</t>
  </si>
  <si>
    <t>Art. 15 Lei 8.036/90 c/c Art 7º, III, CF   80%</t>
  </si>
  <si>
    <t>COMPOSIÇÃO DA REMUNERAÇÃO – JORNALISTA</t>
  </si>
  <si>
    <t>JORNALISTA</t>
  </si>
  <si>
    <t>JORNADA DIARIA 6hrs</t>
  </si>
  <si>
    <t>3</t>
  </si>
  <si>
    <t>LIMITADO  A 13%</t>
  </si>
  <si>
    <t>COMPOSIÇÃO DA REMUNERAÇÃO – EDITOR DE IMAGENS</t>
  </si>
  <si>
    <t>EDITOR DE IMAGENS</t>
  </si>
  <si>
    <t>JORNADA DIÁRIA 06 (SEIS) HORAS</t>
  </si>
  <si>
    <t>30 (TRINTA)HORAS SEMANAIS</t>
  </si>
  <si>
    <t>4</t>
  </si>
  <si>
    <t>PRC Nº 12/2023 – PREGÃO Nº 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</si>
</sst>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rgb="FF000000"/>
      <name val="Calibri"/>
      <family val="2"/>
      <charset val="1"/>
    </font>
    <font>
      <b/>
      <sz val="13"/>
      <color rgb="FF000000"/>
      <name val="Arial"/>
      <family val="2"/>
      <charset val="1"/>
    </font>
    <font>
      <b/>
      <sz val="12"/>
      <color rgb="FF000000"/>
      <name val="Calibri"/>
      <family val="2"/>
      <charset val="1"/>
    </font>
    <font>
      <b/>
      <sz val="14"/>
      <name val="Arial Narrow"/>
      <family val="2"/>
      <charset val="1"/>
    </font>
    <font>
      <sz val="14"/>
      <name val="Arial Narrow"/>
      <family val="2"/>
      <charset val="1"/>
    </font>
    <font>
      <sz val="14"/>
      <color rgb="FF000000"/>
      <name val="Arial narrow"/>
      <family val="2"/>
      <charset val="128"/>
    </font>
    <font>
      <b/>
      <sz val="11"/>
      <color rgb="FF000000"/>
      <name val="Calibri"/>
      <family val="2"/>
      <charset val="1"/>
    </font>
    <font>
      <b/>
      <sz val="10"/>
      <color rgb="FF000000"/>
      <name val="Arial"/>
      <family val="2"/>
      <charset val="1"/>
    </font>
    <font>
      <sz val="10"/>
      <color rgb="FF000000"/>
      <name val="Arial"/>
      <family val="2"/>
      <charset val="1"/>
    </font>
    <font>
      <i/>
      <sz val="9"/>
      <color rgb="FF000000"/>
      <name val="Arial"/>
      <family val="2"/>
      <charset val="1"/>
    </font>
    <font>
      <sz val="7"/>
      <color rgb="FF000000"/>
      <name val="Calibri"/>
      <family val="2"/>
      <charset val="1"/>
    </font>
    <font>
      <b/>
      <sz val="12"/>
      <color rgb="FF000000"/>
      <name val="Arial"/>
      <family val="2"/>
      <charset val="1"/>
    </font>
    <font>
      <sz val="9"/>
      <color rgb="FF000000"/>
      <name val="Calibri"/>
      <family val="2"/>
      <charset val="1"/>
    </font>
    <font>
      <sz val="10"/>
      <color rgb="FF000000"/>
      <name val="Calibri"/>
      <family val="2"/>
      <charset val="1"/>
    </font>
    <font>
      <sz val="10"/>
      <color rgb="FF000000"/>
      <name val="Alef"/>
      <charset val="1"/>
    </font>
    <font>
      <sz val="12"/>
      <color rgb="FF000000"/>
      <name val="Calibri"/>
      <family val="2"/>
      <charset val="1"/>
    </font>
    <font>
      <sz val="10"/>
      <color rgb="FF00A933"/>
      <name val="Arial"/>
      <family val="2"/>
      <charset val="1"/>
    </font>
  </fonts>
  <fills count="5">
    <fill>
      <patternFill patternType="none"/>
    </fill>
    <fill>
      <patternFill patternType="gray125"/>
    </fill>
    <fill>
      <patternFill patternType="solid">
        <fgColor rgb="FFA6A6A6"/>
        <bgColor rgb="FFC0C0C0"/>
      </patternFill>
    </fill>
    <fill>
      <patternFill patternType="solid">
        <fgColor rgb="FFFFFF00"/>
        <bgColor rgb="FFFFFF00"/>
      </patternFill>
    </fill>
    <fill>
      <patternFill patternType="solid">
        <fgColor rgb="FF00B050"/>
        <bgColor indexed="64"/>
      </patternFill>
    </fill>
  </fills>
  <borders count="30">
    <border>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auto="1"/>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s>
  <cellStyleXfs count="1">
    <xf numFmtId="0" fontId="0" fillId="0" borderId="0"/>
  </cellStyleXfs>
  <cellXfs count="244">
    <xf numFmtId="0" fontId="0" fillId="0" borderId="0" xfId="0"/>
    <xf numFmtId="0" fontId="7" fillId="0" borderId="0" xfId="0" applyFont="1" applyAlignment="1">
      <alignment horizontal="center"/>
    </xf>
    <xf numFmtId="0" fontId="0" fillId="0" borderId="0" xfId="0" applyAlignment="1">
      <alignment horizontal="center"/>
    </xf>
    <xf numFmtId="4" fontId="0" fillId="0" borderId="0" xfId="0" applyNumberFormat="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vertical="center" wrapText="1"/>
    </xf>
    <xf numFmtId="4" fontId="0" fillId="0" borderId="1" xfId="0" applyNumberFormat="1" applyBorder="1" applyAlignment="1">
      <alignment horizontal="center" vertical="center"/>
    </xf>
    <xf numFmtId="4" fontId="0" fillId="0" borderId="2" xfId="0" applyNumberFormat="1" applyBorder="1" applyAlignment="1">
      <alignment horizontal="center" vertical="center"/>
    </xf>
    <xf numFmtId="0" fontId="0" fillId="0" borderId="3" xfId="0" applyBorder="1" applyAlignment="1">
      <alignment horizontal="center"/>
    </xf>
    <xf numFmtId="0" fontId="0" fillId="0" borderId="3" xfId="0" applyBorder="1" applyAlignment="1">
      <alignment horizontal="left" vertical="center" wrapText="1"/>
    </xf>
    <xf numFmtId="0" fontId="0" fillId="0" borderId="2" xfId="0" applyBorder="1"/>
    <xf numFmtId="0" fontId="6" fillId="0" borderId="2" xfId="0" applyFont="1" applyBorder="1" applyAlignment="1">
      <alignment horizontal="center"/>
    </xf>
    <xf numFmtId="0" fontId="6" fillId="0" borderId="2" xfId="0" applyFont="1" applyBorder="1"/>
    <xf numFmtId="4" fontId="6" fillId="0" borderId="3" xfId="0" applyNumberFormat="1" applyFont="1" applyBorder="1" applyAlignment="1">
      <alignment horizontal="center"/>
    </xf>
    <xf numFmtId="4" fontId="6" fillId="0" borderId="2" xfId="0" applyNumberFormat="1" applyFont="1" applyBorder="1" applyAlignment="1">
      <alignment horizontal="center"/>
    </xf>
    <xf numFmtId="0" fontId="0" fillId="3" borderId="0" xfId="0" applyFill="1"/>
    <xf numFmtId="0" fontId="7" fillId="3" borderId="4" xfId="0" applyFont="1" applyFill="1" applyBorder="1" applyAlignment="1">
      <alignment horizontal="center"/>
    </xf>
    <xf numFmtId="0" fontId="7" fillId="3" borderId="7" xfId="0" applyFont="1" applyFill="1" applyBorder="1" applyAlignment="1">
      <alignment horizontal="center"/>
    </xf>
    <xf numFmtId="0" fontId="8" fillId="3" borderId="9" xfId="0" applyFont="1" applyFill="1" applyBorder="1" applyAlignment="1">
      <alignment horizontal="center"/>
    </xf>
    <xf numFmtId="0" fontId="8" fillId="3" borderId="10" xfId="0" applyFont="1" applyFill="1" applyBorder="1" applyAlignment="1">
      <alignment horizontal="center"/>
    </xf>
    <xf numFmtId="0" fontId="7" fillId="3" borderId="11" xfId="0" applyFont="1" applyFill="1" applyBorder="1" applyAlignment="1">
      <alignment horizontal="center"/>
    </xf>
    <xf numFmtId="0" fontId="8" fillId="3" borderId="0" xfId="0" applyFont="1" applyFill="1" applyAlignment="1">
      <alignment horizontal="center"/>
    </xf>
    <xf numFmtId="0" fontId="7" fillId="3" borderId="0" xfId="0" applyFont="1" applyFill="1"/>
    <xf numFmtId="4" fontId="7" fillId="3" borderId="0" xfId="0" applyNumberFormat="1" applyFont="1" applyFill="1"/>
    <xf numFmtId="0" fontId="7" fillId="3" borderId="13" xfId="0" applyFont="1" applyFill="1" applyBorder="1" applyAlignment="1">
      <alignment horizontal="center"/>
    </xf>
    <xf numFmtId="0" fontId="8" fillId="3" borderId="0" xfId="0" applyFont="1" applyFill="1"/>
    <xf numFmtId="0" fontId="7" fillId="3" borderId="10" xfId="0" applyFont="1" applyFill="1" applyBorder="1" applyAlignment="1">
      <alignment horizontal="center"/>
    </xf>
    <xf numFmtId="0" fontId="8" fillId="0" borderId="0" xfId="0" applyFont="1" applyAlignment="1">
      <alignment horizontal="center"/>
    </xf>
    <xf numFmtId="0" fontId="7" fillId="0" borderId="7" xfId="0" applyFont="1" applyBorder="1" applyAlignment="1">
      <alignment horizontal="center"/>
    </xf>
    <xf numFmtId="4" fontId="7" fillId="0" borderId="7" xfId="0" applyNumberFormat="1" applyFont="1" applyBorder="1"/>
    <xf numFmtId="0" fontId="7" fillId="0" borderId="8" xfId="0" applyFont="1" applyBorder="1"/>
    <xf numFmtId="0" fontId="7" fillId="0" borderId="13" xfId="0" applyFont="1" applyBorder="1" applyAlignment="1">
      <alignment horizontal="center"/>
    </xf>
    <xf numFmtId="0" fontId="7" fillId="0" borderId="14" xfId="0" applyFont="1" applyBorder="1"/>
    <xf numFmtId="0" fontId="10" fillId="0" borderId="14" xfId="0" applyFont="1" applyBorder="1"/>
    <xf numFmtId="0" fontId="7" fillId="0" borderId="16" xfId="0" applyFont="1" applyBorder="1"/>
    <xf numFmtId="0" fontId="7" fillId="0" borderId="17" xfId="0" applyFont="1" applyBorder="1" applyAlignment="1">
      <alignment horizontal="center"/>
    </xf>
    <xf numFmtId="0" fontId="7" fillId="0" borderId="18" xfId="0" applyFont="1" applyBorder="1"/>
    <xf numFmtId="0" fontId="7" fillId="0" borderId="18" xfId="0" applyFont="1" applyBorder="1" applyAlignment="1">
      <alignment horizontal="center"/>
    </xf>
    <xf numFmtId="4" fontId="7" fillId="0" borderId="18" xfId="0" applyNumberFormat="1" applyFont="1" applyBorder="1"/>
    <xf numFmtId="0" fontId="7" fillId="0" borderId="19" xfId="0" applyFont="1" applyBorder="1"/>
    <xf numFmtId="0" fontId="8" fillId="0" borderId="11" xfId="0" applyFont="1" applyBorder="1" applyAlignment="1">
      <alignment horizontal="center"/>
    </xf>
    <xf numFmtId="0" fontId="8" fillId="0" borderId="11" xfId="0" applyFont="1" applyBorder="1"/>
    <xf numFmtId="0" fontId="8" fillId="0" borderId="20" xfId="0" applyFont="1" applyBorder="1" applyAlignment="1">
      <alignment horizontal="center"/>
    </xf>
    <xf numFmtId="4" fontId="8" fillId="0" borderId="11" xfId="0" applyNumberFormat="1" applyFont="1" applyBorder="1"/>
    <xf numFmtId="0" fontId="8" fillId="0" borderId="12" xfId="0" applyFont="1" applyBorder="1" applyAlignment="1">
      <alignment horizontal="center"/>
    </xf>
    <xf numFmtId="0" fontId="8" fillId="0" borderId="12" xfId="0" applyFont="1" applyBorder="1"/>
    <xf numFmtId="0" fontId="8" fillId="0" borderId="21" xfId="0" applyFont="1" applyBorder="1" applyAlignment="1">
      <alignment horizontal="center"/>
    </xf>
    <xf numFmtId="4" fontId="8" fillId="0" borderId="12" xfId="0" applyNumberFormat="1" applyFont="1" applyBorder="1"/>
    <xf numFmtId="0" fontId="8" fillId="0" borderId="9" xfId="0" applyFont="1" applyBorder="1" applyAlignment="1">
      <alignment horizontal="center"/>
    </xf>
    <xf numFmtId="0" fontId="8" fillId="0" borderId="9" xfId="0" applyFont="1" applyBorder="1"/>
    <xf numFmtId="0" fontId="8" fillId="0" borderId="22" xfId="0" applyFont="1" applyBorder="1" applyAlignment="1">
      <alignment horizontal="center"/>
    </xf>
    <xf numFmtId="4" fontId="8" fillId="0" borderId="9" xfId="0" applyNumberFormat="1" applyFont="1" applyBorder="1"/>
    <xf numFmtId="0" fontId="8" fillId="0" borderId="10" xfId="0" applyFont="1" applyBorder="1" applyAlignment="1">
      <alignment horizontal="center"/>
    </xf>
    <xf numFmtId="4" fontId="8" fillId="0" borderId="10" xfId="0" applyNumberFormat="1" applyFont="1" applyBorder="1"/>
    <xf numFmtId="0" fontId="8" fillId="0" borderId="10" xfId="0" applyFont="1" applyBorder="1"/>
    <xf numFmtId="0" fontId="8" fillId="0" borderId="8" xfId="0" applyFont="1" applyBorder="1" applyAlignment="1">
      <alignment horizontal="center"/>
    </xf>
    <xf numFmtId="0" fontId="8" fillId="0" borderId="8" xfId="0" applyFont="1" applyBorder="1"/>
    <xf numFmtId="9" fontId="8" fillId="0" borderId="8" xfId="0" applyNumberFormat="1" applyFont="1" applyBorder="1" applyAlignment="1">
      <alignment horizontal="center"/>
    </xf>
    <xf numFmtId="4" fontId="8" fillId="0" borderId="8" xfId="0" applyNumberFormat="1" applyFont="1" applyBorder="1"/>
    <xf numFmtId="0" fontId="8" fillId="0" borderId="16" xfId="0" applyFont="1" applyBorder="1" applyAlignment="1">
      <alignment horizontal="center"/>
    </xf>
    <xf numFmtId="0" fontId="8" fillId="0" borderId="16" xfId="0" applyFont="1" applyBorder="1"/>
    <xf numFmtId="4" fontId="8" fillId="0" borderId="16" xfId="0" applyNumberFormat="1" applyFont="1" applyBorder="1"/>
    <xf numFmtId="0" fontId="7" fillId="0" borderId="15" xfId="0" applyFont="1" applyBorder="1"/>
    <xf numFmtId="0" fontId="7" fillId="0" borderId="15" xfId="0" applyFont="1" applyBorder="1" applyAlignment="1">
      <alignment horizontal="center"/>
    </xf>
    <xf numFmtId="4" fontId="7" fillId="0" borderId="15" xfId="0" applyNumberFormat="1" applyFont="1" applyBorder="1"/>
    <xf numFmtId="0" fontId="8" fillId="0" borderId="7" xfId="0" applyFont="1" applyBorder="1"/>
    <xf numFmtId="0" fontId="8" fillId="0" borderId="0" xfId="0" applyFont="1"/>
    <xf numFmtId="4" fontId="8" fillId="0" borderId="0" xfId="0" applyNumberFormat="1" applyFont="1"/>
    <xf numFmtId="0" fontId="7" fillId="0" borderId="4" xfId="0" applyFont="1" applyBorder="1" applyAlignment="1">
      <alignment horizontal="center"/>
    </xf>
    <xf numFmtId="0" fontId="7" fillId="0" borderId="5" xfId="0" applyFont="1" applyBorder="1"/>
    <xf numFmtId="0" fontId="7" fillId="0" borderId="5" xfId="0" applyFont="1" applyBorder="1" applyAlignment="1">
      <alignment horizontal="center"/>
    </xf>
    <xf numFmtId="4" fontId="7" fillId="0" borderId="5" xfId="0" applyNumberFormat="1" applyFont="1" applyBorder="1"/>
    <xf numFmtId="0" fontId="7" fillId="0" borderId="6" xfId="0" applyFont="1" applyBorder="1"/>
    <xf numFmtId="0" fontId="7" fillId="0" borderId="10" xfId="0" applyFont="1" applyBorder="1" applyAlignment="1">
      <alignment horizontal="center"/>
    </xf>
    <xf numFmtId="0" fontId="7" fillId="0" borderId="10" xfId="0" applyFont="1" applyBorder="1"/>
    <xf numFmtId="10" fontId="7" fillId="0" borderId="10" xfId="0" applyNumberFormat="1" applyFont="1" applyBorder="1" applyAlignment="1">
      <alignment horizontal="center"/>
    </xf>
    <xf numFmtId="4" fontId="7" fillId="0" borderId="10" xfId="0" applyNumberFormat="1" applyFont="1" applyBorder="1"/>
    <xf numFmtId="10" fontId="8" fillId="0" borderId="10" xfId="0" applyNumberFormat="1" applyFont="1" applyBorder="1" applyAlignment="1">
      <alignment horizontal="center"/>
    </xf>
    <xf numFmtId="0" fontId="8" fillId="0" borderId="17" xfId="0" applyFont="1" applyBorder="1" applyAlignment="1">
      <alignment horizontal="center"/>
    </xf>
    <xf numFmtId="10" fontId="7" fillId="0" borderId="19" xfId="0" applyNumberFormat="1" applyFont="1" applyBorder="1" applyAlignment="1">
      <alignment horizontal="center"/>
    </xf>
    <xf numFmtId="10" fontId="8" fillId="0" borderId="9" xfId="0" applyNumberFormat="1" applyFont="1" applyBorder="1" applyAlignment="1">
      <alignment horizontal="center"/>
    </xf>
    <xf numFmtId="49" fontId="8" fillId="0" borderId="9" xfId="0" applyNumberFormat="1" applyFont="1" applyBorder="1"/>
    <xf numFmtId="0" fontId="7" fillId="0" borderId="11" xfId="0" applyFont="1" applyBorder="1" applyAlignment="1">
      <alignment horizontal="center"/>
    </xf>
    <xf numFmtId="0" fontId="7" fillId="0" borderId="11" xfId="0" applyFont="1" applyBorder="1"/>
    <xf numFmtId="10" fontId="7" fillId="0" borderId="11" xfId="0" applyNumberFormat="1" applyFont="1" applyBorder="1" applyAlignment="1">
      <alignment horizontal="center"/>
    </xf>
    <xf numFmtId="4" fontId="7" fillId="0" borderId="11" xfId="0" applyNumberFormat="1" applyFont="1" applyBorder="1"/>
    <xf numFmtId="0" fontId="8" fillId="3" borderId="23" xfId="0" applyFont="1" applyFill="1" applyBorder="1" applyAlignment="1">
      <alignment horizontal="center"/>
    </xf>
    <xf numFmtId="0" fontId="8" fillId="3" borderId="24" xfId="0" applyFont="1" applyFill="1" applyBorder="1" applyAlignment="1">
      <alignment horizontal="center"/>
    </xf>
    <xf numFmtId="10" fontId="7" fillId="0" borderId="9" xfId="0" applyNumberFormat="1" applyFont="1" applyBorder="1" applyAlignment="1">
      <alignment horizontal="center"/>
    </xf>
    <xf numFmtId="4" fontId="7" fillId="0" borderId="9" xfId="0" applyNumberFormat="1" applyFont="1" applyBorder="1"/>
    <xf numFmtId="10" fontId="8" fillId="0" borderId="0" xfId="0" applyNumberFormat="1" applyFont="1" applyAlignment="1">
      <alignment horizontal="center"/>
    </xf>
    <xf numFmtId="0" fontId="8" fillId="3" borderId="11" xfId="0" applyFont="1" applyFill="1" applyBorder="1" applyAlignment="1">
      <alignment horizontal="center"/>
    </xf>
    <xf numFmtId="0" fontId="8" fillId="3" borderId="12" xfId="0" applyFont="1" applyFill="1" applyBorder="1" applyAlignment="1">
      <alignment horizontal="center"/>
    </xf>
    <xf numFmtId="0" fontId="7" fillId="3" borderId="12" xfId="0" applyFont="1" applyFill="1" applyBorder="1" applyAlignment="1">
      <alignment horizontal="center"/>
    </xf>
    <xf numFmtId="0" fontId="7" fillId="3" borderId="17" xfId="0" applyFont="1" applyFill="1" applyBorder="1" applyAlignment="1">
      <alignment horizontal="center"/>
    </xf>
    <xf numFmtId="0" fontId="8" fillId="3" borderId="25" xfId="0" applyFont="1" applyFill="1" applyBorder="1" applyAlignment="1">
      <alignment horizontal="center"/>
    </xf>
    <xf numFmtId="0" fontId="8" fillId="3" borderId="17" xfId="0" applyFont="1" applyFill="1" applyBorder="1" applyAlignment="1">
      <alignment horizontal="center"/>
    </xf>
    <xf numFmtId="49" fontId="8" fillId="0" borderId="0" xfId="0" applyNumberFormat="1" applyFont="1"/>
    <xf numFmtId="0" fontId="10" fillId="0" borderId="0" xfId="0" applyFont="1"/>
    <xf numFmtId="0" fontId="2" fillId="0" borderId="0" xfId="0" applyFont="1"/>
    <xf numFmtId="0" fontId="10" fillId="0" borderId="0" xfId="0" applyFont="1" applyAlignment="1">
      <alignment horizontal="center"/>
    </xf>
    <xf numFmtId="4" fontId="10" fillId="0" borderId="0" xfId="0" applyNumberFormat="1" applyFont="1"/>
    <xf numFmtId="0" fontId="7" fillId="0" borderId="0" xfId="0" applyFont="1"/>
    <xf numFmtId="4" fontId="7" fillId="0" borderId="0" xfId="0" applyNumberFormat="1" applyFont="1"/>
    <xf numFmtId="10" fontId="0" fillId="0" borderId="0" xfId="0" applyNumberFormat="1"/>
    <xf numFmtId="9" fontId="10" fillId="0" borderId="0" xfId="0" applyNumberFormat="1" applyFont="1"/>
    <xf numFmtId="0" fontId="8" fillId="0" borderId="23" xfId="0" applyFont="1" applyBorder="1" applyAlignment="1">
      <alignment horizontal="center"/>
    </xf>
    <xf numFmtId="10" fontId="8" fillId="0" borderId="11" xfId="0" applyNumberFormat="1" applyFont="1" applyBorder="1" applyAlignment="1">
      <alignment horizontal="center"/>
    </xf>
    <xf numFmtId="0" fontId="8" fillId="0" borderId="20" xfId="0" applyFont="1" applyBorder="1"/>
    <xf numFmtId="0" fontId="8" fillId="0" borderId="24" xfId="0" applyFont="1" applyBorder="1" applyAlignment="1">
      <alignment horizontal="center"/>
    </xf>
    <xf numFmtId="0" fontId="8" fillId="0" borderId="22" xfId="0" applyFont="1" applyBorder="1"/>
    <xf numFmtId="2" fontId="12" fillId="0" borderId="0" xfId="0" applyNumberFormat="1" applyFont="1"/>
    <xf numFmtId="10" fontId="10" fillId="0" borderId="0" xfId="0" applyNumberFormat="1" applyFont="1"/>
    <xf numFmtId="0" fontId="7" fillId="0" borderId="27" xfId="0" applyFont="1" applyBorder="1"/>
    <xf numFmtId="0" fontId="7" fillId="0" borderId="27" xfId="0" applyFont="1" applyBorder="1" applyAlignment="1">
      <alignment horizontal="center"/>
    </xf>
    <xf numFmtId="4" fontId="7" fillId="0" borderId="27" xfId="0" applyNumberFormat="1" applyFont="1" applyBorder="1"/>
    <xf numFmtId="2" fontId="13" fillId="0" borderId="0" xfId="0" applyNumberFormat="1" applyFont="1"/>
    <xf numFmtId="4" fontId="7" fillId="0" borderId="13" xfId="0" applyNumberFormat="1" applyFont="1" applyBorder="1"/>
    <xf numFmtId="0" fontId="7" fillId="0" borderId="7" xfId="0" applyFont="1" applyBorder="1"/>
    <xf numFmtId="10" fontId="13" fillId="0" borderId="0" xfId="0" applyNumberFormat="1" applyFont="1"/>
    <xf numFmtId="0" fontId="10" fillId="0" borderId="15" xfId="0" applyFont="1" applyBorder="1"/>
    <xf numFmtId="0" fontId="8" fillId="0" borderId="28" xfId="0" applyFont="1" applyBorder="1" applyAlignment="1">
      <alignment horizontal="center"/>
    </xf>
    <xf numFmtId="9" fontId="8" fillId="0" borderId="10" xfId="0" applyNumberFormat="1" applyFont="1" applyBorder="1" applyAlignment="1">
      <alignment horizontal="center"/>
    </xf>
    <xf numFmtId="10" fontId="12" fillId="0" borderId="0" xfId="0" applyNumberFormat="1" applyFont="1"/>
    <xf numFmtId="2" fontId="10" fillId="0" borderId="0" xfId="0" applyNumberFormat="1" applyFont="1"/>
    <xf numFmtId="0" fontId="8" fillId="0" borderId="13" xfId="0" applyFont="1" applyBorder="1" applyAlignment="1">
      <alignment horizontal="center"/>
    </xf>
    <xf numFmtId="0" fontId="7" fillId="0" borderId="29" xfId="0" applyFont="1" applyBorder="1" applyAlignment="1">
      <alignment horizontal="center"/>
    </xf>
    <xf numFmtId="4" fontId="7" fillId="0" borderId="29" xfId="0" applyNumberFormat="1" applyFont="1" applyBorder="1"/>
    <xf numFmtId="0" fontId="15" fillId="0" borderId="0" xfId="0" applyFont="1"/>
    <xf numFmtId="10" fontId="7" fillId="0" borderId="0" xfId="0" applyNumberFormat="1" applyFont="1" applyAlignment="1">
      <alignment horizontal="center"/>
    </xf>
    <xf numFmtId="0" fontId="10" fillId="3" borderId="0" xfId="0" applyFont="1" applyFill="1"/>
    <xf numFmtId="2" fontId="0" fillId="0" borderId="0" xfId="0" applyNumberFormat="1"/>
    <xf numFmtId="0" fontId="8" fillId="0" borderId="25" xfId="0" applyFont="1"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justify" vertical="center" wrapText="1"/>
    </xf>
    <xf numFmtId="0" fontId="7" fillId="0" borderId="0" xfId="0" applyFont="1" applyAlignment="1">
      <alignment horizontal="center"/>
    </xf>
    <xf numFmtId="0" fontId="9" fillId="4" borderId="0" xfId="0" applyFont="1" applyFill="1" applyAlignment="1">
      <alignment horizontal="center" vertical="center" wrapText="1"/>
    </xf>
    <xf numFmtId="0" fontId="7" fillId="0" borderId="8" xfId="0" applyFont="1" applyBorder="1" applyAlignment="1">
      <alignment wrapText="1"/>
    </xf>
    <xf numFmtId="0" fontId="7" fillId="3" borderId="4" xfId="0" applyFont="1" applyFill="1" applyBorder="1" applyAlignment="1" applyProtection="1">
      <alignment horizontal="center"/>
      <protection locked="0"/>
    </xf>
    <xf numFmtId="0" fontId="7" fillId="3" borderId="5" xfId="0" applyFont="1" applyFill="1" applyBorder="1" applyProtection="1">
      <protection locked="0"/>
    </xf>
    <xf numFmtId="0" fontId="7" fillId="3" borderId="5" xfId="0" applyFont="1" applyFill="1" applyBorder="1" applyAlignment="1" applyProtection="1">
      <alignment horizontal="center"/>
      <protection locked="0"/>
    </xf>
    <xf numFmtId="4" fontId="7" fillId="3" borderId="5" xfId="0" applyNumberFormat="1" applyFont="1" applyFill="1" applyBorder="1" applyProtection="1">
      <protection locked="0"/>
    </xf>
    <xf numFmtId="0" fontId="7" fillId="3" borderId="6" xfId="0" applyFont="1" applyFill="1" applyBorder="1" applyProtection="1">
      <protection locked="0"/>
    </xf>
    <xf numFmtId="0" fontId="7" fillId="3" borderId="7" xfId="0" applyFont="1" applyFill="1" applyBorder="1" applyAlignment="1" applyProtection="1">
      <alignment horizontal="center"/>
      <protection locked="0"/>
    </xf>
    <xf numFmtId="0" fontId="7" fillId="3" borderId="7" xfId="0" applyFont="1" applyFill="1" applyBorder="1" applyProtection="1">
      <protection locked="0"/>
    </xf>
    <xf numFmtId="10" fontId="7" fillId="3" borderId="7" xfId="0" applyNumberFormat="1" applyFont="1" applyFill="1" applyBorder="1" applyAlignment="1" applyProtection="1">
      <alignment horizontal="center"/>
      <protection locked="0"/>
    </xf>
    <xf numFmtId="4" fontId="7" fillId="3" borderId="7" xfId="0" applyNumberFormat="1" applyFont="1" applyFill="1" applyBorder="1" applyProtection="1">
      <protection locked="0"/>
    </xf>
    <xf numFmtId="0" fontId="7" fillId="3" borderId="8" xfId="0" applyFont="1" applyFill="1" applyBorder="1" applyProtection="1">
      <protection locked="0"/>
    </xf>
    <xf numFmtId="0" fontId="8" fillId="3" borderId="9" xfId="0" applyFont="1" applyFill="1" applyBorder="1" applyAlignment="1" applyProtection="1">
      <alignment horizontal="center"/>
      <protection locked="0"/>
    </xf>
    <xf numFmtId="0" fontId="8" fillId="3" borderId="9" xfId="0" applyFont="1" applyFill="1" applyBorder="1" applyProtection="1">
      <protection locked="0"/>
    </xf>
    <xf numFmtId="10" fontId="8" fillId="3" borderId="9" xfId="0" applyNumberFormat="1" applyFont="1" applyFill="1" applyBorder="1" applyAlignment="1" applyProtection="1">
      <alignment horizontal="center"/>
      <protection locked="0"/>
    </xf>
    <xf numFmtId="4" fontId="8" fillId="3" borderId="9" xfId="0" applyNumberFormat="1" applyFont="1" applyFill="1" applyBorder="1" applyProtection="1">
      <protection locked="0"/>
    </xf>
    <xf numFmtId="0" fontId="8" fillId="3" borderId="2" xfId="0" applyFont="1" applyFill="1" applyBorder="1" applyProtection="1">
      <protection locked="0"/>
    </xf>
    <xf numFmtId="0" fontId="8" fillId="3" borderId="10" xfId="0" applyFont="1" applyFill="1" applyBorder="1" applyAlignment="1" applyProtection="1">
      <alignment horizontal="center"/>
      <protection locked="0"/>
    </xf>
    <xf numFmtId="0" fontId="7" fillId="3" borderId="11" xfId="0" applyFont="1" applyFill="1" applyBorder="1" applyAlignment="1" applyProtection="1">
      <alignment horizontal="center"/>
      <protection locked="0"/>
    </xf>
    <xf numFmtId="0" fontId="7" fillId="3" borderId="11" xfId="0" applyFont="1" applyFill="1" applyBorder="1" applyProtection="1">
      <protection locked="0"/>
    </xf>
    <xf numFmtId="10" fontId="8" fillId="3" borderId="12" xfId="0" applyNumberFormat="1" applyFont="1" applyFill="1" applyBorder="1" applyAlignment="1" applyProtection="1">
      <alignment horizontal="center"/>
      <protection locked="0"/>
    </xf>
    <xf numFmtId="4" fontId="7" fillId="3" borderId="11" xfId="0" applyNumberFormat="1" applyFont="1" applyFill="1" applyBorder="1" applyProtection="1">
      <protection locked="0"/>
    </xf>
    <xf numFmtId="49" fontId="8" fillId="3" borderId="2" xfId="0" applyNumberFormat="1" applyFont="1" applyFill="1" applyBorder="1" applyProtection="1">
      <protection locked="0"/>
    </xf>
    <xf numFmtId="0" fontId="7" fillId="3" borderId="2" xfId="0" applyFont="1" applyFill="1" applyBorder="1" applyAlignment="1" applyProtection="1">
      <alignment horizontal="justify"/>
      <protection locked="0"/>
    </xf>
    <xf numFmtId="0" fontId="8" fillId="3" borderId="0" xfId="0" applyFont="1" applyFill="1" applyAlignment="1" applyProtection="1">
      <alignment horizontal="center"/>
      <protection locked="0"/>
    </xf>
    <xf numFmtId="0" fontId="7" fillId="3" borderId="0" xfId="0" applyFont="1" applyFill="1" applyProtection="1">
      <protection locked="0"/>
    </xf>
    <xf numFmtId="10" fontId="8" fillId="3" borderId="0" xfId="0" applyNumberFormat="1" applyFont="1" applyFill="1" applyAlignment="1" applyProtection="1">
      <alignment horizontal="center"/>
      <protection locked="0"/>
    </xf>
    <xf numFmtId="4" fontId="7" fillId="3" borderId="0" xfId="0" applyNumberFormat="1" applyFont="1" applyFill="1" applyProtection="1">
      <protection locked="0"/>
    </xf>
    <xf numFmtId="49" fontId="8" fillId="3" borderId="0" xfId="0" applyNumberFormat="1" applyFont="1" applyFill="1" applyProtection="1">
      <protection locked="0"/>
    </xf>
    <xf numFmtId="0" fontId="7" fillId="3" borderId="13" xfId="0" applyFont="1" applyFill="1" applyBorder="1" applyAlignment="1" applyProtection="1">
      <alignment horizontal="center"/>
      <protection locked="0"/>
    </xf>
    <xf numFmtId="0" fontId="7" fillId="3" borderId="14" xfId="0" applyFont="1" applyFill="1" applyBorder="1" applyProtection="1">
      <protection locked="0"/>
    </xf>
    <xf numFmtId="10" fontId="7" fillId="3" borderId="15" xfId="0" applyNumberFormat="1" applyFont="1" applyFill="1" applyBorder="1" applyAlignment="1" applyProtection="1">
      <alignment horizontal="center"/>
      <protection locked="0"/>
    </xf>
    <xf numFmtId="49" fontId="7" fillId="3" borderId="7" xfId="0" applyNumberFormat="1" applyFont="1" applyFill="1" applyBorder="1" applyProtection="1">
      <protection locked="0"/>
    </xf>
    <xf numFmtId="0" fontId="8" fillId="3" borderId="0" xfId="0" applyFont="1" applyFill="1" applyProtection="1">
      <protection locked="0"/>
    </xf>
    <xf numFmtId="4" fontId="8" fillId="3" borderId="0" xfId="0" applyNumberFormat="1" applyFont="1" applyFill="1" applyProtection="1">
      <protection locked="0"/>
    </xf>
    <xf numFmtId="0" fontId="7" fillId="3" borderId="14" xfId="0" applyFont="1" applyFill="1" applyBorder="1" applyAlignment="1" applyProtection="1">
      <alignment horizontal="center"/>
      <protection locked="0"/>
    </xf>
    <xf numFmtId="4" fontId="7" fillId="3" borderId="14" xfId="0" applyNumberFormat="1" applyFont="1" applyFill="1" applyBorder="1" applyProtection="1">
      <protection locked="0"/>
    </xf>
    <xf numFmtId="0" fontId="7" fillId="3" borderId="15" xfId="0" applyFont="1" applyFill="1" applyBorder="1" applyProtection="1">
      <protection locked="0"/>
    </xf>
    <xf numFmtId="4" fontId="7" fillId="3" borderId="8" xfId="0" applyNumberFormat="1" applyFont="1" applyFill="1" applyBorder="1" applyProtection="1">
      <protection locked="0"/>
    </xf>
    <xf numFmtId="4" fontId="8" fillId="3" borderId="10" xfId="0" applyNumberFormat="1" applyFont="1" applyFill="1" applyBorder="1" applyProtection="1">
      <protection locked="0"/>
    </xf>
    <xf numFmtId="0" fontId="8" fillId="3" borderId="11" xfId="0" applyFont="1" applyFill="1" applyBorder="1" applyAlignment="1" applyProtection="1">
      <alignment horizontal="justify" vertical="center"/>
      <protection locked="0"/>
    </xf>
    <xf numFmtId="0" fontId="8" fillId="3" borderId="10" xfId="0" applyFont="1" applyFill="1" applyBorder="1" applyProtection="1">
      <protection locked="0"/>
    </xf>
    <xf numFmtId="10" fontId="8" fillId="3" borderId="10" xfId="0" applyNumberFormat="1" applyFont="1" applyFill="1" applyBorder="1" applyAlignment="1" applyProtection="1">
      <alignment horizontal="center"/>
      <protection locked="0"/>
    </xf>
    <xf numFmtId="0" fontId="8" fillId="3" borderId="12" xfId="0" applyFont="1" applyFill="1" applyBorder="1" applyProtection="1">
      <protection locked="0"/>
    </xf>
    <xf numFmtId="0" fontId="7" fillId="3" borderId="10" xfId="0" applyFont="1" applyFill="1" applyBorder="1" applyAlignment="1" applyProtection="1">
      <alignment horizontal="center"/>
      <protection locked="0"/>
    </xf>
    <xf numFmtId="0" fontId="7" fillId="3" borderId="10" xfId="0" applyFont="1" applyFill="1" applyBorder="1" applyProtection="1">
      <protection locked="0"/>
    </xf>
    <xf numFmtId="10" fontId="7" fillId="3" borderId="10" xfId="0" applyNumberFormat="1" applyFont="1" applyFill="1" applyBorder="1" applyAlignment="1" applyProtection="1">
      <alignment horizontal="center"/>
      <protection locked="0"/>
    </xf>
    <xf numFmtId="4" fontId="7" fillId="3" borderId="10" xfId="0" applyNumberFormat="1" applyFont="1" applyFill="1" applyBorder="1" applyProtection="1">
      <protection locked="0"/>
    </xf>
    <xf numFmtId="10" fontId="8" fillId="3" borderId="11" xfId="0" applyNumberFormat="1" applyFont="1" applyFill="1" applyBorder="1" applyAlignment="1" applyProtection="1">
      <alignment horizontal="center"/>
      <protection locked="0"/>
    </xf>
    <xf numFmtId="4" fontId="8" fillId="3" borderId="12" xfId="0" applyNumberFormat="1" applyFont="1" applyFill="1" applyBorder="1" applyProtection="1">
      <protection locked="0"/>
    </xf>
    <xf numFmtId="0" fontId="8" fillId="3" borderId="23" xfId="0" applyFont="1" applyFill="1" applyBorder="1" applyAlignment="1" applyProtection="1">
      <alignment horizontal="center"/>
      <protection locked="0"/>
    </xf>
    <xf numFmtId="0" fontId="8" fillId="3" borderId="11" xfId="0" applyFont="1" applyFill="1" applyBorder="1" applyProtection="1">
      <protection locked="0"/>
    </xf>
    <xf numFmtId="4" fontId="8" fillId="3" borderId="11" xfId="0" applyNumberFormat="1" applyFont="1" applyFill="1" applyBorder="1" applyProtection="1">
      <protection locked="0"/>
    </xf>
    <xf numFmtId="0" fontId="8" fillId="3" borderId="20" xfId="0" applyFont="1" applyFill="1" applyBorder="1" applyProtection="1">
      <protection locked="0"/>
    </xf>
    <xf numFmtId="0" fontId="8" fillId="3" borderId="24" xfId="0" applyFont="1" applyFill="1" applyBorder="1" applyAlignment="1" applyProtection="1">
      <alignment horizontal="center"/>
      <protection locked="0"/>
    </xf>
    <xf numFmtId="0" fontId="8" fillId="3" borderId="22" xfId="0" applyFont="1" applyFill="1" applyBorder="1" applyProtection="1">
      <protection locked="0"/>
    </xf>
    <xf numFmtId="0" fontId="7" fillId="3" borderId="12" xfId="0" applyFont="1" applyFill="1" applyBorder="1" applyProtection="1">
      <protection locked="0"/>
    </xf>
    <xf numFmtId="0" fontId="8" fillId="3" borderId="23" xfId="0" applyFont="1" applyFill="1" applyBorder="1" applyProtection="1">
      <protection locked="0"/>
    </xf>
    <xf numFmtId="0" fontId="8" fillId="3" borderId="24" xfId="0" applyFont="1" applyFill="1" applyBorder="1" applyProtection="1">
      <protection locked="0"/>
    </xf>
    <xf numFmtId="0" fontId="7" fillId="3" borderId="19" xfId="0" applyFont="1" applyFill="1" applyBorder="1" applyProtection="1">
      <protection locked="0"/>
    </xf>
    <xf numFmtId="10" fontId="7" fillId="3" borderId="11" xfId="0" applyNumberFormat="1" applyFont="1" applyFill="1" applyBorder="1" applyAlignment="1" applyProtection="1">
      <alignment horizontal="center"/>
      <protection locked="0"/>
    </xf>
    <xf numFmtId="0" fontId="8" fillId="3" borderId="11" xfId="0" applyFont="1" applyFill="1" applyBorder="1" applyAlignment="1" applyProtection="1">
      <alignment horizontal="center"/>
      <protection locked="0"/>
    </xf>
    <xf numFmtId="0" fontId="8" fillId="3" borderId="12" xfId="0" applyFont="1" applyFill="1" applyBorder="1" applyAlignment="1" applyProtection="1">
      <alignment horizontal="center"/>
      <protection locked="0"/>
    </xf>
    <xf numFmtId="0" fontId="7" fillId="3" borderId="12" xfId="0" applyFont="1" applyFill="1" applyBorder="1" applyAlignment="1" applyProtection="1">
      <alignment horizontal="center"/>
      <protection locked="0"/>
    </xf>
    <xf numFmtId="10" fontId="7" fillId="3" borderId="12" xfId="0" applyNumberFormat="1" applyFont="1" applyFill="1" applyBorder="1" applyAlignment="1" applyProtection="1">
      <alignment horizontal="center"/>
      <protection locked="0"/>
    </xf>
    <xf numFmtId="4" fontId="7" fillId="3" borderId="12" xfId="0" applyNumberFormat="1" applyFont="1" applyFill="1" applyBorder="1" applyProtection="1">
      <protection locked="0"/>
    </xf>
    <xf numFmtId="0" fontId="7" fillId="3" borderId="17" xfId="0" applyFont="1" applyFill="1" applyBorder="1" applyAlignment="1" applyProtection="1">
      <alignment horizontal="center"/>
      <protection locked="0"/>
    </xf>
    <xf numFmtId="10" fontId="7" fillId="3" borderId="9" xfId="0" applyNumberFormat="1" applyFont="1" applyFill="1" applyBorder="1" applyAlignment="1" applyProtection="1">
      <alignment horizontal="center"/>
      <protection locked="0"/>
    </xf>
    <xf numFmtId="4" fontId="7" fillId="3" borderId="9" xfId="0" applyNumberFormat="1" applyFont="1" applyFill="1" applyBorder="1" applyProtection="1">
      <protection locked="0"/>
    </xf>
    <xf numFmtId="10" fontId="7" fillId="3" borderId="6" xfId="0" applyNumberFormat="1" applyFont="1" applyFill="1" applyBorder="1" applyAlignment="1" applyProtection="1">
      <alignment horizontal="center"/>
      <protection locked="0"/>
    </xf>
    <xf numFmtId="4" fontId="8" fillId="3" borderId="20" xfId="0" applyNumberFormat="1" applyFont="1" applyFill="1" applyBorder="1" applyProtection="1">
      <protection locked="0"/>
    </xf>
    <xf numFmtId="0" fontId="8" fillId="3" borderId="21" xfId="0" applyFont="1" applyFill="1" applyBorder="1" applyProtection="1">
      <protection locked="0"/>
    </xf>
    <xf numFmtId="0" fontId="8" fillId="3" borderId="25" xfId="0" applyFont="1" applyFill="1" applyBorder="1" applyAlignment="1" applyProtection="1">
      <alignment horizontal="center"/>
      <protection locked="0"/>
    </xf>
    <xf numFmtId="4" fontId="8" fillId="3" borderId="21" xfId="0" applyNumberFormat="1" applyFont="1" applyFill="1" applyBorder="1" applyProtection="1">
      <protection locked="0"/>
    </xf>
    <xf numFmtId="4" fontId="8" fillId="3" borderId="22" xfId="0" applyNumberFormat="1" applyFont="1" applyFill="1" applyBorder="1" applyProtection="1">
      <protection locked="0"/>
    </xf>
    <xf numFmtId="10" fontId="8" fillId="3" borderId="23" xfId="0" applyNumberFormat="1" applyFont="1" applyFill="1" applyBorder="1" applyAlignment="1" applyProtection="1">
      <alignment horizontal="center"/>
      <protection locked="0"/>
    </xf>
    <xf numFmtId="10" fontId="8" fillId="3" borderId="25" xfId="0" applyNumberFormat="1" applyFont="1" applyFill="1" applyBorder="1" applyAlignment="1" applyProtection="1">
      <alignment horizontal="center"/>
      <protection locked="0"/>
    </xf>
    <xf numFmtId="10" fontId="8" fillId="3" borderId="24" xfId="0" applyNumberFormat="1" applyFont="1" applyFill="1" applyBorder="1" applyAlignment="1" applyProtection="1">
      <alignment horizontal="center"/>
      <protection locked="0"/>
    </xf>
    <xf numFmtId="10" fontId="8" fillId="3" borderId="21" xfId="0" applyNumberFormat="1" applyFont="1" applyFill="1" applyBorder="1" applyAlignment="1" applyProtection="1">
      <alignment horizontal="center"/>
      <protection locked="0"/>
    </xf>
    <xf numFmtId="4" fontId="8" fillId="3" borderId="25" xfId="0" applyNumberFormat="1" applyFont="1" applyFill="1" applyBorder="1" applyProtection="1">
      <protection locked="0"/>
    </xf>
    <xf numFmtId="10" fontId="8" fillId="3" borderId="20" xfId="0" applyNumberFormat="1" applyFont="1" applyFill="1" applyBorder="1" applyAlignment="1" applyProtection="1">
      <alignment horizontal="center"/>
      <protection locked="0"/>
    </xf>
    <xf numFmtId="10" fontId="8" fillId="3" borderId="22" xfId="0" applyNumberFormat="1" applyFont="1" applyFill="1" applyBorder="1" applyAlignment="1" applyProtection="1">
      <alignment horizontal="center"/>
      <protection locked="0"/>
    </xf>
    <xf numFmtId="0" fontId="8" fillId="3" borderId="26" xfId="0" applyFont="1" applyFill="1" applyBorder="1" applyAlignment="1" applyProtection="1">
      <alignment horizontal="center"/>
      <protection locked="0"/>
    </xf>
    <xf numFmtId="0" fontId="7" fillId="3" borderId="26" xfId="0" applyFont="1" applyFill="1" applyBorder="1" applyProtection="1">
      <protection locked="0"/>
    </xf>
    <xf numFmtId="4" fontId="7" fillId="3" borderId="26" xfId="0" applyNumberFormat="1" applyFont="1" applyFill="1" applyBorder="1" applyProtection="1">
      <protection locked="0"/>
    </xf>
    <xf numFmtId="10" fontId="7" fillId="3" borderId="0" xfId="0" applyNumberFormat="1" applyFont="1" applyFill="1" applyAlignment="1" applyProtection="1">
      <alignment horizontal="center"/>
      <protection locked="0"/>
    </xf>
    <xf numFmtId="49" fontId="7" fillId="3" borderId="10" xfId="0" applyNumberFormat="1" applyFont="1" applyFill="1" applyBorder="1" applyAlignment="1" applyProtection="1">
      <alignment horizontal="center"/>
      <protection locked="0"/>
    </xf>
    <xf numFmtId="4" fontId="11" fillId="3" borderId="10" xfId="0" applyNumberFormat="1" applyFont="1" applyFill="1" applyBorder="1" applyProtection="1">
      <protection locked="0"/>
    </xf>
    <xf numFmtId="0" fontId="7" fillId="3" borderId="18" xfId="0" applyFont="1" applyFill="1" applyBorder="1" applyProtection="1">
      <protection locked="0"/>
    </xf>
    <xf numFmtId="0" fontId="8" fillId="3" borderId="17" xfId="0" applyFont="1" applyFill="1" applyBorder="1" applyAlignment="1" applyProtection="1">
      <alignment horizontal="center"/>
      <protection locked="0"/>
    </xf>
    <xf numFmtId="10" fontId="8" fillId="3" borderId="18" xfId="0" applyNumberFormat="1" applyFont="1" applyFill="1" applyBorder="1" applyAlignment="1" applyProtection="1">
      <alignment horizontal="center"/>
      <protection locked="0"/>
    </xf>
    <xf numFmtId="4" fontId="7" fillId="3" borderId="18" xfId="0" applyNumberFormat="1" applyFont="1" applyFill="1" applyBorder="1" applyProtection="1">
      <protection locked="0"/>
    </xf>
    <xf numFmtId="49" fontId="8" fillId="3" borderId="19" xfId="0" applyNumberFormat="1" applyFont="1" applyFill="1" applyBorder="1" applyProtection="1">
      <protection locked="0"/>
    </xf>
    <xf numFmtId="0" fontId="7" fillId="3" borderId="8" xfId="0" applyFont="1" applyFill="1" applyBorder="1" applyAlignment="1" applyProtection="1">
      <alignment horizontal="center"/>
      <protection locked="0"/>
    </xf>
    <xf numFmtId="10" fontId="7" fillId="3" borderId="8" xfId="0" applyNumberFormat="1" applyFont="1" applyFill="1" applyBorder="1" applyAlignment="1" applyProtection="1">
      <alignment horizontal="center"/>
      <protection locked="0"/>
    </xf>
    <xf numFmtId="0" fontId="1"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14" fillId="3" borderId="9" xfId="0" applyFont="1" applyFill="1" applyBorder="1" applyAlignment="1" applyProtection="1">
      <alignment horizontal="center"/>
      <protection locked="0"/>
    </xf>
    <xf numFmtId="0" fontId="16" fillId="3" borderId="10" xfId="0" applyFont="1" applyFill="1" applyBorder="1" applyProtection="1">
      <protection locked="0"/>
    </xf>
    <xf numFmtId="0" fontId="7" fillId="0" borderId="10" xfId="0" applyFont="1" applyBorder="1" applyProtection="1">
      <protection locked="0"/>
    </xf>
    <xf numFmtId="10" fontId="7" fillId="0" borderId="10" xfId="0" applyNumberFormat="1" applyFont="1" applyBorder="1" applyAlignment="1" applyProtection="1">
      <alignment horizontal="center"/>
      <protection locked="0"/>
    </xf>
    <xf numFmtId="49" fontId="7" fillId="0" borderId="10" xfId="0" applyNumberFormat="1" applyFont="1" applyBorder="1" applyAlignment="1" applyProtection="1">
      <alignment horizontal="center"/>
      <protection locked="0"/>
    </xf>
    <xf numFmtId="4" fontId="11" fillId="0" borderId="10" xfId="0" applyNumberFormat="1" applyFont="1" applyBorder="1" applyProtection="1">
      <protection locked="0"/>
    </xf>
    <xf numFmtId="0" fontId="10" fillId="3" borderId="0" xfId="0" applyFont="1" applyFill="1" applyProtection="1">
      <protection locked="0"/>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00A9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tabSelected="1" zoomScale="120" zoomScaleNormal="120" workbookViewId="0">
      <selection activeCell="H28" sqref="H28"/>
    </sheetView>
  </sheetViews>
  <sheetFormatPr defaultColWidth="8.7109375" defaultRowHeight="15"/>
  <cols>
    <col min="1" max="1" width="5.7109375" customWidth="1"/>
    <col min="2" max="2" width="7.85546875" customWidth="1"/>
    <col min="3" max="3" width="36.28515625" customWidth="1"/>
    <col min="4" max="4" width="15.7109375" customWidth="1"/>
    <col min="5" max="5" width="13.85546875" customWidth="1"/>
    <col min="6" max="6" width="19.28515625" customWidth="1"/>
  </cols>
  <sheetData>
    <row r="1" spans="1:6" ht="16.5">
      <c r="A1" s="136" t="s">
        <v>210</v>
      </c>
      <c r="B1" s="136"/>
      <c r="C1" s="136"/>
      <c r="D1" s="136"/>
      <c r="E1" s="136"/>
      <c r="F1" s="136"/>
    </row>
    <row r="2" spans="1:6" ht="15.75">
      <c r="A2" s="137"/>
      <c r="B2" s="137"/>
      <c r="C2" s="137"/>
      <c r="D2" s="137"/>
      <c r="E2" s="137"/>
      <c r="F2" s="137"/>
    </row>
    <row r="3" spans="1:6" ht="32.65" customHeight="1">
      <c r="A3" s="138" t="s">
        <v>0</v>
      </c>
      <c r="B3" s="138"/>
      <c r="C3" s="138"/>
      <c r="D3" s="138"/>
      <c r="E3" s="138"/>
      <c r="F3" s="138"/>
    </row>
    <row r="4" spans="1:6">
      <c r="A4" s="2"/>
      <c r="B4" s="2"/>
      <c r="D4" s="3"/>
      <c r="E4" s="3"/>
      <c r="F4" s="3"/>
    </row>
    <row r="5" spans="1:6" ht="30">
      <c r="A5" s="4" t="s">
        <v>1</v>
      </c>
      <c r="B5" s="4" t="s">
        <v>2</v>
      </c>
      <c r="C5" s="4" t="s">
        <v>3</v>
      </c>
      <c r="D5" s="5" t="s">
        <v>4</v>
      </c>
      <c r="E5" s="5" t="s">
        <v>5</v>
      </c>
      <c r="F5" s="6" t="s">
        <v>6</v>
      </c>
    </row>
    <row r="6" spans="1:6" ht="20.100000000000001" customHeight="1">
      <c r="A6" s="7" t="s">
        <v>7</v>
      </c>
      <c r="B6" s="7">
        <v>2</v>
      </c>
      <c r="C6" s="8" t="str">
        <f>MOTORISTA!B4</f>
        <v>MOTORISTA</v>
      </c>
      <c r="D6" s="9">
        <f>MOTORISTA!D111/B6</f>
        <v>4654.4472839491627</v>
      </c>
      <c r="E6" s="9">
        <f t="shared" ref="E6:E15" si="0">B6*D6</f>
        <v>9308.8945678983255</v>
      </c>
      <c r="F6" s="10">
        <f t="shared" ref="F6:F15" si="1">E6*12</f>
        <v>111706.73481477991</v>
      </c>
    </row>
    <row r="7" spans="1:6" ht="20.100000000000001" customHeight="1">
      <c r="A7" s="11" t="s">
        <v>8</v>
      </c>
      <c r="B7" s="11">
        <v>2</v>
      </c>
      <c r="C7" s="12" t="str">
        <f>ARTÍFICE!B4</f>
        <v>ARTÍFICE</v>
      </c>
      <c r="D7" s="9">
        <f>ARTÍFICE!D110/B7</f>
        <v>4482.4693796656411</v>
      </c>
      <c r="E7" s="9">
        <f t="shared" si="0"/>
        <v>8964.9387593312822</v>
      </c>
      <c r="F7" s="10">
        <f t="shared" si="1"/>
        <v>107579.26511197539</v>
      </c>
    </row>
    <row r="8" spans="1:6" ht="20.100000000000001" customHeight="1">
      <c r="A8" s="11" t="s">
        <v>9</v>
      </c>
      <c r="B8" s="11">
        <v>2</v>
      </c>
      <c r="C8" s="12" t="str">
        <f>GARÇOM!B4</f>
        <v>GARÇOM</v>
      </c>
      <c r="D8" s="9">
        <f>GARÇOM!D109/B8</f>
        <v>4353.8025313819217</v>
      </c>
      <c r="E8" s="9">
        <f t="shared" si="0"/>
        <v>8707.6050627638433</v>
      </c>
      <c r="F8" s="10">
        <f t="shared" si="1"/>
        <v>104491.26075316612</v>
      </c>
    </row>
    <row r="9" spans="1:6" ht="20.100000000000001" customHeight="1">
      <c r="A9" s="11" t="s">
        <v>10</v>
      </c>
      <c r="B9" s="11">
        <v>5</v>
      </c>
      <c r="C9" s="12" t="str">
        <f>COPEIRO!B4</f>
        <v>COPEIRO</v>
      </c>
      <c r="D9" s="9">
        <f>COPEIRO!D111/B9</f>
        <v>3581.0019972499263</v>
      </c>
      <c r="E9" s="9">
        <f t="shared" si="0"/>
        <v>17905.009986249632</v>
      </c>
      <c r="F9" s="10">
        <f t="shared" si="1"/>
        <v>214860.1198349956</v>
      </c>
    </row>
    <row r="10" spans="1:6" ht="20.100000000000001" customHeight="1">
      <c r="A10" s="11" t="s">
        <v>11</v>
      </c>
      <c r="B10" s="11">
        <v>7</v>
      </c>
      <c r="C10" s="12" t="s">
        <v>12</v>
      </c>
      <c r="D10" s="9">
        <f>PORTEIRO!D110/B10</f>
        <v>4353.2225065284956</v>
      </c>
      <c r="E10" s="9">
        <f t="shared" si="0"/>
        <v>30472.55754569947</v>
      </c>
      <c r="F10" s="10">
        <f t="shared" si="1"/>
        <v>365670.69054839364</v>
      </c>
    </row>
    <row r="11" spans="1:6" ht="20.100000000000001" customHeight="1">
      <c r="A11" s="11" t="s">
        <v>13</v>
      </c>
      <c r="B11" s="11">
        <v>1</v>
      </c>
      <c r="C11" s="12" t="str">
        <f>ALMOXARIFE!B6</f>
        <v>ALMOXARIFE</v>
      </c>
      <c r="D11" s="9">
        <f>ALMOXARIFE!D111/B11</f>
        <v>4610.5361308639776</v>
      </c>
      <c r="E11" s="9">
        <f t="shared" si="0"/>
        <v>4610.5361308639776</v>
      </c>
      <c r="F11" s="10">
        <f t="shared" si="1"/>
        <v>55326.433570367735</v>
      </c>
    </row>
    <row r="12" spans="1:6" ht="20.100000000000001" customHeight="1">
      <c r="A12" s="11" t="s">
        <v>14</v>
      </c>
      <c r="B12" s="11">
        <v>2</v>
      </c>
      <c r="C12" s="12" t="str">
        <f>TELEFONISTA!B4</f>
        <v>TELEFONISTA</v>
      </c>
      <c r="D12" s="9">
        <f>TELEFONISTA!D110/B12</f>
        <v>4142.2536403398672</v>
      </c>
      <c r="E12" s="9">
        <f t="shared" si="0"/>
        <v>8284.5072806797343</v>
      </c>
      <c r="F12" s="10">
        <f t="shared" si="1"/>
        <v>99414.087368156819</v>
      </c>
    </row>
    <row r="13" spans="1:6" ht="20.100000000000001" customHeight="1">
      <c r="A13" s="11" t="s">
        <v>15</v>
      </c>
      <c r="B13" s="11">
        <v>1</v>
      </c>
      <c r="C13" s="12" t="str">
        <f>MOTOBOY!B4</f>
        <v>MOTOCICLISTA (MOTOBOY)</v>
      </c>
      <c r="D13" s="9">
        <f>MOTOBOY!D112/B13</f>
        <v>4345.2128954831314</v>
      </c>
      <c r="E13" s="9">
        <f t="shared" si="0"/>
        <v>4345.2128954831314</v>
      </c>
      <c r="F13" s="10">
        <f t="shared" si="1"/>
        <v>52142.554745797577</v>
      </c>
    </row>
    <row r="14" spans="1:6" ht="20.100000000000001" customHeight="1">
      <c r="A14" s="11" t="s">
        <v>16</v>
      </c>
      <c r="B14" s="11">
        <v>3</v>
      </c>
      <c r="C14" s="12" t="str">
        <f>JORNALISTA!B4</f>
        <v>JORNALISTA</v>
      </c>
      <c r="D14" s="9">
        <f>JORNALISTA!D111/B14</f>
        <v>5722.9024277361032</v>
      </c>
      <c r="E14" s="9">
        <f t="shared" si="0"/>
        <v>17168.70728320831</v>
      </c>
      <c r="F14" s="10">
        <f t="shared" si="1"/>
        <v>206024.48739849974</v>
      </c>
    </row>
    <row r="15" spans="1:6" ht="20.100000000000001" customHeight="1">
      <c r="A15" s="11" t="s">
        <v>17</v>
      </c>
      <c r="B15" s="11">
        <v>4</v>
      </c>
      <c r="C15" s="12" t="str">
        <f>'EDITOR DE IMAGENS'!B4</f>
        <v>EDITOR DE IMAGENS</v>
      </c>
      <c r="D15" s="9">
        <f>'EDITOR DE IMAGENS'!D111/B15</f>
        <v>5689.6523468628466</v>
      </c>
      <c r="E15" s="9">
        <f t="shared" si="0"/>
        <v>22758.609387451386</v>
      </c>
      <c r="F15" s="10">
        <f t="shared" si="1"/>
        <v>273103.31264941662</v>
      </c>
    </row>
    <row r="16" spans="1:6" ht="20.100000000000001" customHeight="1">
      <c r="A16" s="13"/>
      <c r="B16" s="14">
        <f>SUM(B6:B15)</f>
        <v>29</v>
      </c>
      <c r="C16" s="15" t="s">
        <v>18</v>
      </c>
      <c r="D16" s="16">
        <f>SUM(D6:D15)</f>
        <v>45935.501140061067</v>
      </c>
      <c r="E16" s="16">
        <f>SUM(E6:E15)</f>
        <v>132526.57889962909</v>
      </c>
      <c r="F16" s="17">
        <f>SUM(F6:F15)</f>
        <v>1590318.9467955492</v>
      </c>
    </row>
    <row r="18" spans="1:6">
      <c r="A18" s="18"/>
      <c r="B18" s="142"/>
      <c r="C18" s="143" t="s">
        <v>19</v>
      </c>
      <c r="D18" s="144"/>
      <c r="E18" s="145"/>
      <c r="F18" s="146"/>
    </row>
    <row r="19" spans="1:6">
      <c r="A19" s="18"/>
      <c r="B19" s="147"/>
      <c r="C19" s="148"/>
      <c r="D19" s="149" t="s">
        <v>20</v>
      </c>
      <c r="E19" s="150" t="s">
        <v>21</v>
      </c>
      <c r="F19" s="151" t="s">
        <v>22</v>
      </c>
    </row>
    <row r="20" spans="1:6">
      <c r="A20" s="18"/>
      <c r="B20" s="152" t="s">
        <v>23</v>
      </c>
      <c r="C20" s="153" t="s">
        <v>24</v>
      </c>
      <c r="D20" s="154">
        <v>0</v>
      </c>
      <c r="E20" s="155">
        <f>$E$16*D20</f>
        <v>0</v>
      </c>
      <c r="F20" s="156" t="s">
        <v>25</v>
      </c>
    </row>
    <row r="21" spans="1:6">
      <c r="A21" s="18"/>
      <c r="B21" s="157" t="s">
        <v>26</v>
      </c>
      <c r="C21" s="153" t="s">
        <v>27</v>
      </c>
      <c r="D21" s="154">
        <v>0</v>
      </c>
      <c r="E21" s="155">
        <f>$E$16*D21</f>
        <v>0</v>
      </c>
      <c r="F21" s="156" t="s">
        <v>28</v>
      </c>
    </row>
    <row r="22" spans="1:6">
      <c r="A22" s="18"/>
      <c r="B22" s="158"/>
      <c r="C22" s="159" t="s">
        <v>29</v>
      </c>
      <c r="D22" s="160"/>
      <c r="E22" s="161">
        <f>E20+E21</f>
        <v>0</v>
      </c>
      <c r="F22" s="162"/>
    </row>
    <row r="23" spans="1:6">
      <c r="A23" s="18"/>
      <c r="B23" s="163" t="s">
        <v>30</v>
      </c>
      <c r="C23" s="163"/>
      <c r="D23" s="163"/>
      <c r="E23" s="163"/>
      <c r="F23" s="163"/>
    </row>
    <row r="24" spans="1:6">
      <c r="A24" s="18"/>
      <c r="B24" s="164"/>
      <c r="C24" s="165"/>
      <c r="D24" s="166"/>
      <c r="E24" s="167"/>
      <c r="F24" s="168"/>
    </row>
    <row r="25" spans="1:6">
      <c r="A25" s="18"/>
      <c r="B25" s="169"/>
      <c r="C25" s="170" t="s">
        <v>31</v>
      </c>
      <c r="D25" s="171"/>
      <c r="E25" s="150">
        <f>E16+E22</f>
        <v>132526.57889962909</v>
      </c>
      <c r="F25" s="172"/>
    </row>
    <row r="26" spans="1:6">
      <c r="A26" s="18"/>
      <c r="B26" s="164"/>
      <c r="C26" s="173"/>
      <c r="D26" s="166"/>
      <c r="E26" s="174"/>
      <c r="F26" s="168"/>
    </row>
    <row r="27" spans="1:6">
      <c r="A27" s="18"/>
      <c r="B27" s="142"/>
      <c r="C27" s="143" t="s">
        <v>32</v>
      </c>
      <c r="D27" s="175"/>
      <c r="E27" s="176"/>
      <c r="F27" s="177"/>
    </row>
    <row r="28" spans="1:6">
      <c r="A28" s="18"/>
      <c r="B28" s="147"/>
      <c r="C28" s="148"/>
      <c r="D28" s="149" t="s">
        <v>20</v>
      </c>
      <c r="E28" s="178" t="s">
        <v>21</v>
      </c>
      <c r="F28" s="151" t="s">
        <v>22</v>
      </c>
    </row>
    <row r="29" spans="1:6" ht="38.25">
      <c r="A29" s="18"/>
      <c r="B29" s="152" t="s">
        <v>33</v>
      </c>
      <c r="C29" s="153" t="s">
        <v>34</v>
      </c>
      <c r="D29" s="154"/>
      <c r="E29" s="179"/>
      <c r="F29" s="180" t="s">
        <v>35</v>
      </c>
    </row>
    <row r="30" spans="1:6">
      <c r="A30" s="18"/>
      <c r="B30" s="157"/>
      <c r="C30" s="181" t="s">
        <v>36</v>
      </c>
      <c r="D30" s="182">
        <v>0</v>
      </c>
      <c r="E30" s="179">
        <f>$E$25*D30</f>
        <v>0</v>
      </c>
      <c r="F30" s="183"/>
    </row>
    <row r="31" spans="1:6">
      <c r="A31" s="18"/>
      <c r="B31" s="157"/>
      <c r="C31" s="181" t="s">
        <v>37</v>
      </c>
      <c r="D31" s="182">
        <v>0</v>
      </c>
      <c r="E31" s="179">
        <f>$E$25*D31</f>
        <v>0</v>
      </c>
      <c r="F31" s="183"/>
    </row>
    <row r="32" spans="1:6">
      <c r="A32" s="18"/>
      <c r="B32" s="157"/>
      <c r="C32" s="181" t="s">
        <v>38</v>
      </c>
      <c r="D32" s="182">
        <v>0</v>
      </c>
      <c r="E32" s="179">
        <f>$E$25*D32</f>
        <v>0</v>
      </c>
      <c r="F32" s="183"/>
    </row>
    <row r="33" spans="1:6">
      <c r="A33" s="18"/>
      <c r="B33" s="157"/>
      <c r="C33" s="181"/>
      <c r="D33" s="182"/>
      <c r="E33" s="179"/>
      <c r="F33" s="183"/>
    </row>
    <row r="34" spans="1:6">
      <c r="A34" s="18"/>
      <c r="B34" s="184"/>
      <c r="C34" s="185" t="s">
        <v>39</v>
      </c>
      <c r="D34" s="186"/>
      <c r="E34" s="187">
        <f>SUM(E30:E33)</f>
        <v>0</v>
      </c>
      <c r="F34" s="153"/>
    </row>
    <row r="35" spans="1:6">
      <c r="A35" s="18"/>
      <c r="B35" s="157"/>
      <c r="C35" s="181"/>
      <c r="D35" s="188"/>
      <c r="E35" s="189"/>
      <c r="F35" s="181"/>
    </row>
    <row r="36" spans="1:6">
      <c r="A36" s="18"/>
      <c r="B36" s="157"/>
      <c r="C36" s="185" t="s">
        <v>40</v>
      </c>
      <c r="D36" s="157"/>
      <c r="E36" s="187">
        <f>E34+E25</f>
        <v>132526.57889962909</v>
      </c>
      <c r="F36" s="181"/>
    </row>
    <row r="37" spans="1:6">
      <c r="A37" s="18"/>
      <c r="B37" s="157"/>
      <c r="C37" s="185"/>
      <c r="D37" s="157"/>
      <c r="E37" s="187"/>
      <c r="F37" s="181"/>
    </row>
    <row r="38" spans="1:6">
      <c r="A38" s="18"/>
      <c r="B38" s="157"/>
      <c r="C38" s="185"/>
      <c r="D38" s="157"/>
      <c r="E38" s="187"/>
      <c r="F38" s="181"/>
    </row>
    <row r="39" spans="1:6">
      <c r="A39" s="18"/>
      <c r="B39" s="157"/>
      <c r="C39" s="185" t="s">
        <v>41</v>
      </c>
      <c r="D39" s="157">
        <v>12</v>
      </c>
      <c r="E39" s="187">
        <f>E36*D39</f>
        <v>1590318.9467955492</v>
      </c>
      <c r="F39" s="181"/>
    </row>
    <row r="40" spans="1:6">
      <c r="A40" s="18"/>
      <c r="B40" s="18"/>
      <c r="C40" s="18"/>
      <c r="D40" s="18"/>
      <c r="E40" s="18"/>
      <c r="F40" s="18"/>
    </row>
  </sheetData>
  <sheetProtection algorithmName="SHA-512" hashValue="OFbQ/MDAzjjQnf3BMqK1SYa3LIKOxV4OTbNVnGcD1i5Qczf8sVeP9p7to8s6yzlpUoohyROUoZOUfjaGL6Oz1Q==" saltValue="eeCd4OWgVgjHeenilK2CuQ==" spinCount="100000" sheet="1" objects="1" scenarios="1"/>
  <mergeCells count="4">
    <mergeCell ref="A1:F1"/>
    <mergeCell ref="A2:F2"/>
    <mergeCell ref="A3:F3"/>
    <mergeCell ref="B23:F23"/>
  </mergeCells>
  <pageMargins left="0.250694444444444" right="0.25763888888888897" top="0.47013888888888899" bottom="0.375694444444444" header="0.20486111111111099" footer="0.110416666666667"/>
  <pageSetup paperSize="9" scale="95" orientation="portrait" horizontalDpi="300" verticalDpi="300"/>
  <headerFooter>
    <oddHeader>&amp;C&amp;"Times New Roman,Normal"&amp;12&amp;A</oddHeader>
    <oddFooter>&amp;C&amp;"Times New Roman,Normal"&amp;12Página &amp;P&amp;R&amp;"Times New Roman,Normal"&amp;12 2ª Retificação</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G327"/>
  <sheetViews>
    <sheetView zoomScale="120" zoomScaleNormal="120" workbookViewId="0">
      <selection sqref="A1:E1"/>
    </sheetView>
  </sheetViews>
  <sheetFormatPr defaultColWidth="9.140625" defaultRowHeight="15"/>
  <cols>
    <col min="1" max="1" width="3.5703125" style="103" customWidth="1"/>
    <col min="2" max="2" width="50" style="101" customWidth="1"/>
    <col min="3" max="3" width="7.7109375" style="103" customWidth="1"/>
    <col min="4" max="4" width="13.7109375" style="104" customWidth="1"/>
    <col min="5" max="5" width="43.5703125" style="101" customWidth="1"/>
    <col min="6" max="1021" width="9.140625" style="101"/>
    <col min="1022" max="1024" width="11.5703125" customWidth="1"/>
  </cols>
  <sheetData>
    <row r="1" spans="1:5" ht="16.5">
      <c r="A1" s="136" t="s">
        <v>210</v>
      </c>
      <c r="B1" s="136"/>
      <c r="C1" s="136"/>
      <c r="D1" s="136"/>
      <c r="E1" s="136"/>
    </row>
    <row r="2" spans="1:5">
      <c r="A2" s="139" t="s">
        <v>200</v>
      </c>
      <c r="B2" s="139"/>
      <c r="C2" s="139"/>
      <c r="D2" s="139"/>
      <c r="E2" s="139"/>
    </row>
    <row r="3" spans="1:5" ht="22.5" customHeight="1">
      <c r="A3" s="140" t="s">
        <v>43</v>
      </c>
      <c r="B3" s="140"/>
      <c r="C3" s="140"/>
      <c r="D3" s="140"/>
      <c r="E3" s="140"/>
    </row>
    <row r="4" spans="1:5">
      <c r="A4" s="30"/>
      <c r="B4" s="31" t="s">
        <v>201</v>
      </c>
      <c r="C4" s="31" t="s">
        <v>45</v>
      </c>
      <c r="D4" s="32" t="s">
        <v>46</v>
      </c>
      <c r="E4" s="33" t="s">
        <v>202</v>
      </c>
    </row>
    <row r="5" spans="1:5">
      <c r="A5" s="34"/>
      <c r="B5" s="35" t="s">
        <v>48</v>
      </c>
      <c r="C5" s="36"/>
      <c r="D5" s="36"/>
      <c r="E5" s="37"/>
    </row>
    <row r="6" spans="1:5">
      <c r="A6" s="1">
        <v>1</v>
      </c>
      <c r="B6" s="105" t="s">
        <v>50</v>
      </c>
      <c r="C6" s="1"/>
      <c r="D6" s="106" t="s">
        <v>21</v>
      </c>
      <c r="E6" s="105" t="s">
        <v>22</v>
      </c>
    </row>
    <row r="7" spans="1:5">
      <c r="A7" s="43"/>
      <c r="B7" s="44"/>
      <c r="C7" s="45"/>
      <c r="D7" s="46"/>
      <c r="E7" s="44" t="s">
        <v>51</v>
      </c>
    </row>
    <row r="8" spans="1:5">
      <c r="A8" s="47" t="s">
        <v>23</v>
      </c>
      <c r="B8" s="48" t="s">
        <v>52</v>
      </c>
      <c r="C8" s="49"/>
      <c r="D8" s="50">
        <v>2817.84</v>
      </c>
      <c r="E8" s="48"/>
    </row>
    <row r="9" spans="1:5">
      <c r="A9" s="51"/>
      <c r="B9" s="52"/>
      <c r="C9" s="53"/>
      <c r="D9" s="54"/>
      <c r="E9" s="52"/>
    </row>
    <row r="10" spans="1:5">
      <c r="A10" s="47"/>
      <c r="B10" s="48"/>
      <c r="C10" s="43"/>
      <c r="D10" s="46"/>
      <c r="E10" s="44"/>
    </row>
    <row r="11" spans="1:5">
      <c r="A11" s="135"/>
      <c r="B11" s="57"/>
      <c r="C11" s="125"/>
      <c r="D11" s="56"/>
      <c r="E11" s="57"/>
    </row>
    <row r="12" spans="1:5">
      <c r="A12" s="124"/>
      <c r="B12" s="57"/>
      <c r="C12" s="55"/>
      <c r="D12" s="56"/>
      <c r="E12" s="57"/>
    </row>
    <row r="13" spans="1:5">
      <c r="A13" s="34" t="s">
        <v>55</v>
      </c>
      <c r="B13" s="116" t="s">
        <v>56</v>
      </c>
      <c r="C13" s="117"/>
      <c r="D13" s="118">
        <f>SUM(D8:D12)</f>
        <v>2817.84</v>
      </c>
      <c r="E13" s="63"/>
    </row>
    <row r="14" spans="1:5">
      <c r="A14" s="30"/>
      <c r="B14" s="69"/>
      <c r="C14" s="30"/>
      <c r="D14" s="70"/>
      <c r="E14" s="69"/>
    </row>
    <row r="15" spans="1:5">
      <c r="A15" s="71"/>
      <c r="B15" s="72" t="s">
        <v>57</v>
      </c>
      <c r="C15" s="73"/>
      <c r="D15" s="74"/>
      <c r="E15" s="75"/>
    </row>
    <row r="16" spans="1:5">
      <c r="A16" s="76"/>
      <c r="B16" s="77" t="s">
        <v>58</v>
      </c>
      <c r="C16" s="78" t="s">
        <v>20</v>
      </c>
      <c r="D16" s="79" t="s">
        <v>21</v>
      </c>
      <c r="E16" s="77" t="s">
        <v>22</v>
      </c>
    </row>
    <row r="17" spans="1:7">
      <c r="A17" s="55" t="s">
        <v>23</v>
      </c>
      <c r="B17" s="57" t="s">
        <v>59</v>
      </c>
      <c r="C17" s="80"/>
      <c r="D17" s="56">
        <f>((2*22)*4)-(D13*6%)</f>
        <v>6.9295999999999935</v>
      </c>
      <c r="E17" s="57" t="s">
        <v>60</v>
      </c>
      <c r="G17" s="101">
        <f>44*4</f>
        <v>176</v>
      </c>
    </row>
    <row r="18" spans="1:7">
      <c r="A18" s="55" t="s">
        <v>26</v>
      </c>
      <c r="B18" s="57" t="s">
        <v>61</v>
      </c>
      <c r="C18" s="80">
        <v>0</v>
      </c>
      <c r="D18" s="56">
        <v>0</v>
      </c>
      <c r="E18" s="57"/>
      <c r="G18" s="101">
        <f>D13*6%</f>
        <v>169.07040000000001</v>
      </c>
    </row>
    <row r="19" spans="1:7">
      <c r="A19" s="55" t="s">
        <v>33</v>
      </c>
      <c r="B19" s="57" t="s">
        <v>182</v>
      </c>
      <c r="C19" s="80">
        <v>0</v>
      </c>
      <c r="D19" s="56">
        <v>41</v>
      </c>
      <c r="E19" s="57"/>
      <c r="G19" s="101">
        <f>G17-G18</f>
        <v>6.9295999999999935</v>
      </c>
    </row>
    <row r="20" spans="1:7">
      <c r="A20" s="55" t="s">
        <v>64</v>
      </c>
      <c r="B20" s="57" t="s">
        <v>65</v>
      </c>
      <c r="C20" s="80"/>
      <c r="D20" s="56">
        <f>MOTOBOY!D21</f>
        <v>5</v>
      </c>
      <c r="E20" s="57"/>
    </row>
    <row r="21" spans="1:7">
      <c r="A21" s="81"/>
      <c r="B21" s="77" t="s">
        <v>66</v>
      </c>
      <c r="C21" s="82">
        <f>SUM(C17:C20)</f>
        <v>0</v>
      </c>
      <c r="D21" s="79">
        <f>SUM(D17:D20)</f>
        <v>52.929599999999994</v>
      </c>
      <c r="E21" s="57"/>
    </row>
    <row r="22" spans="1:7">
      <c r="A22" s="30"/>
      <c r="B22" s="69"/>
      <c r="C22" s="30"/>
      <c r="D22" s="70"/>
      <c r="E22" s="69"/>
    </row>
    <row r="23" spans="1:7">
      <c r="A23" s="71"/>
      <c r="B23" s="72" t="s">
        <v>67</v>
      </c>
      <c r="C23" s="73"/>
      <c r="D23" s="74"/>
      <c r="E23" s="75"/>
    </row>
    <row r="24" spans="1:7">
      <c r="A24" s="76"/>
      <c r="B24" s="77" t="s">
        <v>68</v>
      </c>
      <c r="C24" s="78" t="s">
        <v>20</v>
      </c>
      <c r="D24" s="79" t="s">
        <v>21</v>
      </c>
      <c r="E24" s="77" t="s">
        <v>22</v>
      </c>
    </row>
    <row r="25" spans="1:7">
      <c r="A25" s="55" t="s">
        <v>23</v>
      </c>
      <c r="B25" s="57" t="s">
        <v>69</v>
      </c>
      <c r="C25" s="80">
        <v>0.2</v>
      </c>
      <c r="D25" s="56">
        <f>D13*C25</f>
        <v>563.5680000000001</v>
      </c>
      <c r="E25" s="57" t="s">
        <v>70</v>
      </c>
    </row>
    <row r="26" spans="1:7">
      <c r="A26" s="55" t="s">
        <v>26</v>
      </c>
      <c r="B26" s="57" t="s">
        <v>71</v>
      </c>
      <c r="C26" s="80">
        <v>0.08</v>
      </c>
      <c r="D26" s="56">
        <f t="shared" ref="D26:D32" si="0">D$13*C26</f>
        <v>225.42720000000003</v>
      </c>
      <c r="E26" s="57" t="s">
        <v>72</v>
      </c>
    </row>
    <row r="27" spans="1:7">
      <c r="A27" s="55" t="s">
        <v>33</v>
      </c>
      <c r="B27" s="57" t="s">
        <v>73</v>
      </c>
      <c r="C27" s="80">
        <v>2.5000000000000001E-2</v>
      </c>
      <c r="D27" s="56">
        <f t="shared" si="0"/>
        <v>70.446000000000012</v>
      </c>
      <c r="E27" s="57" t="s">
        <v>74</v>
      </c>
    </row>
    <row r="28" spans="1:7">
      <c r="A28" s="55" t="s">
        <v>64</v>
      </c>
      <c r="B28" s="57" t="s">
        <v>75</v>
      </c>
      <c r="C28" s="80">
        <v>0.01</v>
      </c>
      <c r="D28" s="56">
        <f t="shared" si="0"/>
        <v>28.178400000000003</v>
      </c>
      <c r="E28" s="57" t="s">
        <v>76</v>
      </c>
    </row>
    <row r="29" spans="1:7">
      <c r="A29" s="55" t="s">
        <v>77</v>
      </c>
      <c r="B29" s="57" t="s">
        <v>78</v>
      </c>
      <c r="C29" s="80">
        <v>2.5000000000000001E-2</v>
      </c>
      <c r="D29" s="56">
        <f t="shared" si="0"/>
        <v>70.446000000000012</v>
      </c>
      <c r="E29" s="57" t="s">
        <v>79</v>
      </c>
    </row>
    <row r="30" spans="1:7">
      <c r="A30" s="55" t="s">
        <v>80</v>
      </c>
      <c r="B30" s="57" t="s">
        <v>81</v>
      </c>
      <c r="C30" s="80">
        <v>2E-3</v>
      </c>
      <c r="D30" s="56">
        <f t="shared" si="0"/>
        <v>5.6356800000000007</v>
      </c>
      <c r="E30" s="57" t="s">
        <v>82</v>
      </c>
    </row>
    <row r="31" spans="1:7">
      <c r="A31" s="55" t="s">
        <v>83</v>
      </c>
      <c r="B31" s="57" t="s">
        <v>84</v>
      </c>
      <c r="C31" s="80">
        <v>6.0000000000000001E-3</v>
      </c>
      <c r="D31" s="56">
        <f t="shared" si="0"/>
        <v>16.907040000000002</v>
      </c>
      <c r="E31" s="57" t="s">
        <v>85</v>
      </c>
    </row>
    <row r="32" spans="1:7">
      <c r="A32" s="157" t="s">
        <v>86</v>
      </c>
      <c r="B32" s="181" t="s">
        <v>87</v>
      </c>
      <c r="C32" s="182">
        <v>0.02</v>
      </c>
      <c r="D32" s="179">
        <f t="shared" si="0"/>
        <v>56.356800000000007</v>
      </c>
      <c r="E32" s="181" t="s">
        <v>88</v>
      </c>
    </row>
    <row r="33" spans="1:5">
      <c r="A33" s="157"/>
      <c r="B33" s="185" t="s">
        <v>89</v>
      </c>
      <c r="C33" s="186">
        <f>SUM(C25:C32)</f>
        <v>0.3680000000000001</v>
      </c>
      <c r="D33" s="187">
        <f>SUM(D25:D32)</f>
        <v>1036.9651200000001</v>
      </c>
      <c r="E33" s="181"/>
    </row>
    <row r="34" spans="1:5">
      <c r="A34" s="30"/>
      <c r="B34" s="69"/>
      <c r="C34" s="30"/>
      <c r="D34" s="70"/>
      <c r="E34" s="69"/>
    </row>
    <row r="35" spans="1:5">
      <c r="A35" s="71"/>
      <c r="B35" s="72" t="s">
        <v>90</v>
      </c>
      <c r="C35" s="73"/>
      <c r="D35" s="74"/>
      <c r="E35" s="75"/>
    </row>
    <row r="36" spans="1:5">
      <c r="A36" s="76"/>
      <c r="B36" s="77"/>
      <c r="C36" s="78" t="s">
        <v>20</v>
      </c>
      <c r="D36" s="79" t="s">
        <v>21</v>
      </c>
      <c r="E36" s="77" t="s">
        <v>22</v>
      </c>
    </row>
    <row r="37" spans="1:5">
      <c r="A37" s="55" t="s">
        <v>23</v>
      </c>
      <c r="B37" s="57" t="s">
        <v>91</v>
      </c>
      <c r="C37" s="80">
        <v>8.3299999999999999E-2</v>
      </c>
      <c r="D37" s="56">
        <f>D$13*C37</f>
        <v>234.72607200000002</v>
      </c>
      <c r="E37" s="57" t="s">
        <v>92</v>
      </c>
    </row>
    <row r="38" spans="1:5">
      <c r="A38" s="55" t="s">
        <v>26</v>
      </c>
      <c r="B38" s="52" t="s">
        <v>93</v>
      </c>
      <c r="C38" s="83">
        <v>8.3299999999999999E-2</v>
      </c>
      <c r="D38" s="56">
        <f>D$13*C38</f>
        <v>234.72607200000002</v>
      </c>
      <c r="E38" s="84" t="s">
        <v>94</v>
      </c>
    </row>
    <row r="39" spans="1:5">
      <c r="A39" s="55" t="s">
        <v>33</v>
      </c>
      <c r="B39" s="57" t="s">
        <v>95</v>
      </c>
      <c r="C39" s="80">
        <v>2.7799999999999998E-2</v>
      </c>
      <c r="D39" s="56">
        <f>D$13*C39</f>
        <v>78.335952000000006</v>
      </c>
      <c r="E39" s="57" t="s">
        <v>96</v>
      </c>
    </row>
    <row r="40" spans="1:5">
      <c r="A40" s="85"/>
      <c r="B40" s="86" t="s">
        <v>97</v>
      </c>
      <c r="C40" s="87">
        <f>SUM(C37:C39)</f>
        <v>0.19439999999999999</v>
      </c>
      <c r="D40" s="88">
        <f>SUM(D37:D39)</f>
        <v>547.788096</v>
      </c>
      <c r="E40" s="44"/>
    </row>
    <row r="41" spans="1:5">
      <c r="A41" s="109"/>
      <c r="B41" s="44"/>
      <c r="C41" s="110"/>
      <c r="D41" s="46"/>
      <c r="E41" s="111" t="s">
        <v>98</v>
      </c>
    </row>
    <row r="42" spans="1:5">
      <c r="A42" s="194" t="s">
        <v>33</v>
      </c>
      <c r="B42" s="153" t="s">
        <v>99</v>
      </c>
      <c r="C42" s="154">
        <f>C40*C33</f>
        <v>7.1539200000000011E-2</v>
      </c>
      <c r="D42" s="155">
        <f>D$13*C42</f>
        <v>201.58601932800005</v>
      </c>
      <c r="E42" s="195" t="s">
        <v>100</v>
      </c>
    </row>
    <row r="43" spans="1:5">
      <c r="A43" s="229"/>
      <c r="B43" s="199" t="s">
        <v>101</v>
      </c>
      <c r="C43" s="207">
        <f>SUM(C40:C42)</f>
        <v>0.26593919999999999</v>
      </c>
      <c r="D43" s="208">
        <f>SUM(D40:D42)</f>
        <v>749.37411532800002</v>
      </c>
      <c r="E43" s="181"/>
    </row>
    <row r="44" spans="1:5">
      <c r="A44" s="30"/>
      <c r="B44" s="69"/>
      <c r="C44" s="93"/>
      <c r="D44" s="70"/>
      <c r="E44" s="69"/>
    </row>
    <row r="45" spans="1:5">
      <c r="A45" s="142"/>
      <c r="B45" s="143" t="s">
        <v>102</v>
      </c>
      <c r="C45" s="144"/>
      <c r="D45" s="145"/>
      <c r="E45" s="146"/>
    </row>
    <row r="46" spans="1:5">
      <c r="A46" s="158"/>
      <c r="B46" s="159"/>
      <c r="C46" s="200" t="s">
        <v>20</v>
      </c>
      <c r="D46" s="161" t="s">
        <v>21</v>
      </c>
      <c r="E46" s="159" t="s">
        <v>22</v>
      </c>
    </row>
    <row r="47" spans="1:5">
      <c r="A47" s="201" t="s">
        <v>23</v>
      </c>
      <c r="B47" s="191" t="s">
        <v>103</v>
      </c>
      <c r="C47" s="188">
        <v>6.9999999999999999E-4</v>
      </c>
      <c r="D47" s="192">
        <f>D$13*C47</f>
        <v>1.972488</v>
      </c>
      <c r="E47" s="191" t="s">
        <v>104</v>
      </c>
    </row>
    <row r="48" spans="1:5">
      <c r="A48" s="202"/>
      <c r="B48" s="183"/>
      <c r="C48" s="160"/>
      <c r="D48" s="189"/>
      <c r="E48" s="183" t="s">
        <v>105</v>
      </c>
    </row>
    <row r="49" spans="1:5">
      <c r="A49" s="152"/>
      <c r="B49" s="153"/>
      <c r="C49" s="154"/>
      <c r="D49" s="155"/>
      <c r="E49" s="153" t="s">
        <v>106</v>
      </c>
    </row>
    <row r="50" spans="1:5">
      <c r="A50" s="203"/>
      <c r="B50" s="196" t="s">
        <v>97</v>
      </c>
      <c r="C50" s="204">
        <f>SUM(C47:C49)</f>
        <v>6.9999999999999999E-4</v>
      </c>
      <c r="D50" s="205">
        <f>SUM(D47:D49)</f>
        <v>1.972488</v>
      </c>
      <c r="E50" s="183"/>
    </row>
    <row r="51" spans="1:5">
      <c r="A51" s="190"/>
      <c r="B51" s="197"/>
      <c r="C51" s="188"/>
      <c r="D51" s="192"/>
      <c r="E51" s="193" t="s">
        <v>98</v>
      </c>
    </row>
    <row r="52" spans="1:5">
      <c r="A52" s="194" t="s">
        <v>26</v>
      </c>
      <c r="B52" s="198" t="s">
        <v>99</v>
      </c>
      <c r="C52" s="154">
        <f>C50*C33</f>
        <v>2.5760000000000008E-4</v>
      </c>
      <c r="D52" s="155">
        <f>D$13*C52</f>
        <v>0.7258755840000003</v>
      </c>
      <c r="E52" s="195"/>
    </row>
    <row r="53" spans="1:5">
      <c r="A53" s="206"/>
      <c r="B53" s="199" t="s">
        <v>107</v>
      </c>
      <c r="C53" s="207">
        <f>SUM(C50:C52)</f>
        <v>9.5760000000000007E-4</v>
      </c>
      <c r="D53" s="208">
        <f>SUM(D50:D52)</f>
        <v>2.6983635840000004</v>
      </c>
      <c r="E53" s="181"/>
    </row>
    <row r="54" spans="1:5">
      <c r="A54" s="30"/>
      <c r="B54" s="69"/>
      <c r="C54" s="30"/>
      <c r="D54" s="70"/>
      <c r="E54" s="69"/>
    </row>
    <row r="55" spans="1:5">
      <c r="A55" s="142"/>
      <c r="B55" s="143" t="s">
        <v>108</v>
      </c>
      <c r="C55" s="144"/>
      <c r="D55" s="145"/>
      <c r="E55" s="146"/>
    </row>
    <row r="56" spans="1:5">
      <c r="A56" s="142"/>
      <c r="B56" s="159"/>
      <c r="C56" s="209" t="s">
        <v>20</v>
      </c>
      <c r="D56" s="178" t="s">
        <v>21</v>
      </c>
      <c r="E56" s="148" t="s">
        <v>22</v>
      </c>
    </row>
    <row r="57" spans="1:5">
      <c r="A57" s="190"/>
      <c r="B57" s="191"/>
      <c r="C57" s="201"/>
      <c r="D57" s="210"/>
      <c r="E57" s="211" t="s">
        <v>109</v>
      </c>
    </row>
    <row r="58" spans="1:5">
      <c r="A58" s="212" t="s">
        <v>23</v>
      </c>
      <c r="B58" s="183" t="s">
        <v>110</v>
      </c>
      <c r="C58" s="160">
        <f>5%*8.33%</f>
        <v>4.1650000000000003E-3</v>
      </c>
      <c r="D58" s="213">
        <f>D$13*C58</f>
        <v>11.736303600000001</v>
      </c>
      <c r="E58" s="211" t="s">
        <v>111</v>
      </c>
    </row>
    <row r="59" spans="1:5">
      <c r="A59" s="194"/>
      <c r="B59" s="153"/>
      <c r="C59" s="154"/>
      <c r="D59" s="214"/>
      <c r="E59" s="195" t="s">
        <v>112</v>
      </c>
    </row>
    <row r="60" spans="1:5">
      <c r="A60" s="202"/>
      <c r="B60" s="183"/>
      <c r="C60" s="160"/>
      <c r="D60" s="189"/>
      <c r="E60" s="193" t="s">
        <v>113</v>
      </c>
    </row>
    <row r="61" spans="1:5">
      <c r="A61" s="152" t="s">
        <v>26</v>
      </c>
      <c r="B61" s="153" t="s">
        <v>114</v>
      </c>
      <c r="C61" s="154">
        <f>C58*8%</f>
        <v>3.3320000000000002E-4</v>
      </c>
      <c r="D61" s="155">
        <f>D$13*C61</f>
        <v>0.93890428800000014</v>
      </c>
      <c r="E61" s="195" t="s">
        <v>115</v>
      </c>
    </row>
    <row r="62" spans="1:5">
      <c r="A62" s="201"/>
      <c r="B62" s="191" t="s">
        <v>116</v>
      </c>
      <c r="C62" s="188"/>
      <c r="D62" s="192"/>
      <c r="E62" s="191" t="s">
        <v>117</v>
      </c>
    </row>
    <row r="63" spans="1:5">
      <c r="A63" s="152" t="s">
        <v>33</v>
      </c>
      <c r="B63" s="153" t="s">
        <v>118</v>
      </c>
      <c r="C63" s="154">
        <v>0.02</v>
      </c>
      <c r="D63" s="155">
        <f>D$13*C63</f>
        <v>56.356800000000007</v>
      </c>
      <c r="E63" s="153"/>
    </row>
    <row r="64" spans="1:5">
      <c r="A64" s="201"/>
      <c r="B64" s="191"/>
      <c r="C64" s="215"/>
      <c r="D64" s="192"/>
      <c r="E64" s="193" t="s">
        <v>119</v>
      </c>
    </row>
    <row r="65" spans="1:5">
      <c r="A65" s="202" t="s">
        <v>64</v>
      </c>
      <c r="B65" s="183" t="s">
        <v>120</v>
      </c>
      <c r="C65" s="216">
        <f>(7/30)/12</f>
        <v>1.9444444444444445E-2</v>
      </c>
      <c r="D65" s="189">
        <f>D$13*C65</f>
        <v>54.791333333333334</v>
      </c>
      <c r="E65" s="211" t="s">
        <v>121</v>
      </c>
    </row>
    <row r="66" spans="1:5">
      <c r="A66" s="152"/>
      <c r="B66" s="183"/>
      <c r="C66" s="217"/>
      <c r="D66" s="155"/>
      <c r="E66" s="211" t="s">
        <v>122</v>
      </c>
    </row>
    <row r="67" spans="1:5">
      <c r="A67" s="212" t="s">
        <v>77</v>
      </c>
      <c r="B67" s="191" t="s">
        <v>99</v>
      </c>
      <c r="C67" s="218">
        <f>C65*C33</f>
        <v>7.1555555555555574E-3</v>
      </c>
      <c r="D67" s="189">
        <f>D$13*C67</f>
        <v>20.163210666666672</v>
      </c>
      <c r="E67" s="191" t="s">
        <v>123</v>
      </c>
    </row>
    <row r="68" spans="1:5">
      <c r="A68" s="212"/>
      <c r="B68" s="153"/>
      <c r="C68" s="218"/>
      <c r="D68" s="219"/>
      <c r="E68" s="153" t="s">
        <v>124</v>
      </c>
    </row>
    <row r="69" spans="1:5">
      <c r="A69" s="201"/>
      <c r="B69" s="191" t="s">
        <v>116</v>
      </c>
      <c r="C69" s="188"/>
      <c r="D69" s="192"/>
      <c r="E69" s="183" t="s">
        <v>117</v>
      </c>
    </row>
    <row r="70" spans="1:5">
      <c r="A70" s="152" t="s">
        <v>80</v>
      </c>
      <c r="B70" s="153" t="s">
        <v>125</v>
      </c>
      <c r="C70" s="154">
        <v>0.02</v>
      </c>
      <c r="D70" s="155">
        <f>D$13*C70</f>
        <v>56.356800000000007</v>
      </c>
      <c r="E70" s="153"/>
    </row>
    <row r="71" spans="1:5">
      <c r="A71" s="184"/>
      <c r="B71" s="185" t="s">
        <v>126</v>
      </c>
      <c r="C71" s="186">
        <f>SUM(C58:C70)</f>
        <v>7.10982E-2</v>
      </c>
      <c r="D71" s="187">
        <f>SUM(D58:D70)</f>
        <v>200.34335188800003</v>
      </c>
      <c r="E71" s="181"/>
    </row>
    <row r="72" spans="1:5">
      <c r="A72" s="30"/>
      <c r="B72" s="69"/>
      <c r="C72" s="93"/>
      <c r="D72" s="70"/>
      <c r="E72" s="69"/>
    </row>
    <row r="73" spans="1:5">
      <c r="A73" s="142"/>
      <c r="B73" s="143" t="s">
        <v>127</v>
      </c>
      <c r="C73" s="144"/>
      <c r="D73" s="145"/>
      <c r="E73" s="146"/>
    </row>
    <row r="74" spans="1:5">
      <c r="A74" s="233"/>
      <c r="B74" s="151"/>
      <c r="C74" s="234" t="s">
        <v>20</v>
      </c>
      <c r="D74" s="178" t="s">
        <v>21</v>
      </c>
      <c r="E74" s="151" t="s">
        <v>22</v>
      </c>
    </row>
    <row r="75" spans="1:5">
      <c r="A75" s="202"/>
      <c r="B75" s="183"/>
      <c r="C75" s="160"/>
      <c r="D75" s="189"/>
      <c r="E75" s="193" t="s">
        <v>113</v>
      </c>
    </row>
    <row r="76" spans="1:5">
      <c r="A76" s="202" t="s">
        <v>23</v>
      </c>
      <c r="B76" s="183" t="s">
        <v>128</v>
      </c>
      <c r="C76" s="160">
        <f>(5/30)/12</f>
        <v>1.3888888888888888E-2</v>
      </c>
      <c r="D76" s="189">
        <f>D$13*C76</f>
        <v>39.136666666666663</v>
      </c>
      <c r="E76" s="211" t="s">
        <v>129</v>
      </c>
    </row>
    <row r="77" spans="1:5">
      <c r="A77" s="190"/>
      <c r="B77" s="191"/>
      <c r="C77" s="220"/>
      <c r="D77" s="192"/>
      <c r="E77" s="191" t="s">
        <v>130</v>
      </c>
    </row>
    <row r="78" spans="1:5">
      <c r="A78" s="212" t="s">
        <v>26</v>
      </c>
      <c r="B78" s="183" t="s">
        <v>131</v>
      </c>
      <c r="C78" s="218">
        <v>2.1000000000000001E-4</v>
      </c>
      <c r="D78" s="189">
        <f>D$13*C78</f>
        <v>0.59174640000000001</v>
      </c>
      <c r="E78" s="183" t="s">
        <v>132</v>
      </c>
    </row>
    <row r="79" spans="1:5">
      <c r="A79" s="194"/>
      <c r="B79" s="153"/>
      <c r="C79" s="221"/>
      <c r="D79" s="155"/>
      <c r="E79" s="153" t="s">
        <v>133</v>
      </c>
    </row>
    <row r="80" spans="1:5">
      <c r="A80" s="202"/>
      <c r="B80" s="183"/>
      <c r="C80" s="216"/>
      <c r="D80" s="189"/>
      <c r="E80" s="173" t="s">
        <v>134</v>
      </c>
    </row>
    <row r="81" spans="1:5">
      <c r="A81" s="202" t="s">
        <v>33</v>
      </c>
      <c r="B81" s="183" t="s">
        <v>135</v>
      </c>
      <c r="C81" s="216">
        <f>(3/30)/12</f>
        <v>8.3333333333333332E-3</v>
      </c>
      <c r="D81" s="189">
        <f>D$13*C81</f>
        <v>23.481999999999999</v>
      </c>
      <c r="E81" s="211" t="s">
        <v>136</v>
      </c>
    </row>
    <row r="82" spans="1:5">
      <c r="A82" s="152"/>
      <c r="B82" s="183"/>
      <c r="C82" s="217"/>
      <c r="D82" s="155"/>
      <c r="E82" s="211" t="s">
        <v>137</v>
      </c>
    </row>
    <row r="83" spans="1:5">
      <c r="A83" s="212" t="s">
        <v>64</v>
      </c>
      <c r="B83" s="191" t="s">
        <v>138</v>
      </c>
      <c r="C83" s="218">
        <f>(15/30)/12*0.1</f>
        <v>4.1666666666666666E-3</v>
      </c>
      <c r="D83" s="189">
        <f>D$13*C83</f>
        <v>11.741</v>
      </c>
      <c r="E83" s="191" t="s">
        <v>139</v>
      </c>
    </row>
    <row r="84" spans="1:5">
      <c r="A84" s="212"/>
      <c r="B84" s="153"/>
      <c r="C84" s="218"/>
      <c r="D84" s="219"/>
      <c r="E84" s="153" t="s">
        <v>140</v>
      </c>
    </row>
    <row r="85" spans="1:5">
      <c r="A85" s="184"/>
      <c r="B85" s="185" t="s">
        <v>39</v>
      </c>
      <c r="C85" s="186">
        <f>SUM(C75:C84)</f>
        <v>2.6598888888888887E-2</v>
      </c>
      <c r="D85" s="187">
        <f>SUM(D75:D84)</f>
        <v>74.95141306666666</v>
      </c>
      <c r="E85" s="181"/>
    </row>
    <row r="86" spans="1:5">
      <c r="A86" s="157" t="s">
        <v>77</v>
      </c>
      <c r="B86" s="181" t="s">
        <v>141</v>
      </c>
      <c r="C86" s="188">
        <f>C85*C33</f>
        <v>9.7883911111111138E-3</v>
      </c>
      <c r="D86" s="189">
        <f>D$13*C86</f>
        <v>27.582120008533341</v>
      </c>
      <c r="E86" s="191" t="s">
        <v>142</v>
      </c>
    </row>
    <row r="87" spans="1:5">
      <c r="A87" s="222"/>
      <c r="B87" s="223" t="s">
        <v>143</v>
      </c>
      <c r="C87" s="222"/>
      <c r="D87" s="224">
        <f>SUM(D85:D86)</f>
        <v>102.5335330752</v>
      </c>
      <c r="E87" s="153" t="s">
        <v>144</v>
      </c>
    </row>
    <row r="88" spans="1:5">
      <c r="A88" s="24"/>
      <c r="B88" s="25"/>
      <c r="C88" s="24"/>
      <c r="D88" s="26"/>
      <c r="E88" s="28"/>
    </row>
    <row r="89" spans="1:5">
      <c r="A89" s="157"/>
      <c r="B89" s="185" t="s">
        <v>145</v>
      </c>
      <c r="C89" s="186"/>
      <c r="D89" s="187">
        <f>D87+D71+D53+D43+D33+D21+D13</f>
        <v>4962.6840838751996</v>
      </c>
      <c r="E89" s="181"/>
    </row>
    <row r="90" spans="1:5">
      <c r="A90" s="164"/>
      <c r="B90" s="165"/>
      <c r="C90" s="225"/>
      <c r="D90" s="167"/>
      <c r="E90" s="173"/>
    </row>
    <row r="91" spans="1:5" ht="15.75">
      <c r="A91" s="164"/>
      <c r="B91" s="185" t="s">
        <v>146</v>
      </c>
      <c r="C91" s="186"/>
      <c r="D91" s="226" t="s">
        <v>203</v>
      </c>
      <c r="E91" s="227">
        <f>D89*D91</f>
        <v>14888.052251625599</v>
      </c>
    </row>
    <row r="92" spans="1:5">
      <c r="A92" s="30"/>
      <c r="B92" s="69"/>
      <c r="C92" s="30"/>
      <c r="D92" s="70"/>
      <c r="E92" s="69"/>
    </row>
    <row r="93" spans="1:5">
      <c r="A93" s="142"/>
      <c r="B93" s="143" t="s">
        <v>19</v>
      </c>
      <c r="C93" s="144"/>
      <c r="D93" s="145"/>
      <c r="E93" s="146"/>
    </row>
    <row r="94" spans="1:5">
      <c r="A94" s="147"/>
      <c r="B94" s="148"/>
      <c r="C94" s="149" t="s">
        <v>20</v>
      </c>
      <c r="D94" s="150" t="s">
        <v>21</v>
      </c>
      <c r="E94" s="151" t="s">
        <v>22</v>
      </c>
    </row>
    <row r="95" spans="1:5">
      <c r="A95" s="152" t="s">
        <v>23</v>
      </c>
      <c r="B95" s="153" t="s">
        <v>24</v>
      </c>
      <c r="C95" s="154">
        <v>0</v>
      </c>
      <c r="D95" s="155">
        <f>E91*C95</f>
        <v>0</v>
      </c>
      <c r="E95" s="191" t="s">
        <v>204</v>
      </c>
    </row>
    <row r="96" spans="1:5">
      <c r="A96" s="157" t="s">
        <v>26</v>
      </c>
      <c r="B96" s="153" t="s">
        <v>27</v>
      </c>
      <c r="C96" s="154">
        <v>0</v>
      </c>
      <c r="D96" s="179">
        <f>(E91+D95)*C96</f>
        <v>0</v>
      </c>
      <c r="E96" s="162" t="s">
        <v>28</v>
      </c>
    </row>
    <row r="97" spans="1:5">
      <c r="A97" s="201"/>
      <c r="B97" s="159" t="s">
        <v>29</v>
      </c>
      <c r="C97" s="160"/>
      <c r="D97" s="161">
        <f>SUM(D95:D96)</f>
        <v>0</v>
      </c>
      <c r="E97" s="243"/>
    </row>
    <row r="98" spans="1:5">
      <c r="A98" s="229" t="s">
        <v>148</v>
      </c>
      <c r="B98" s="228" t="s">
        <v>149</v>
      </c>
      <c r="C98" s="230"/>
      <c r="D98" s="231"/>
      <c r="E98" s="232"/>
    </row>
    <row r="99" spans="1:5">
      <c r="A99" s="164"/>
      <c r="B99" s="165"/>
      <c r="C99" s="166"/>
      <c r="D99" s="167"/>
      <c r="E99" s="168"/>
    </row>
    <row r="100" spans="1:5">
      <c r="A100" s="169"/>
      <c r="B100" s="170" t="s">
        <v>31</v>
      </c>
      <c r="C100" s="171"/>
      <c r="D100" s="150">
        <f>(E91+D97)/(1-6.65%)</f>
        <v>15948.636584494481</v>
      </c>
      <c r="E100" s="172"/>
    </row>
    <row r="101" spans="1:5">
      <c r="A101" s="30"/>
      <c r="B101" s="69"/>
      <c r="C101" s="93"/>
      <c r="D101" s="70"/>
      <c r="E101" s="100"/>
    </row>
    <row r="102" spans="1:5">
      <c r="A102" s="142"/>
      <c r="B102" s="143" t="s">
        <v>32</v>
      </c>
      <c r="C102" s="175"/>
      <c r="D102" s="176"/>
      <c r="E102" s="177"/>
    </row>
    <row r="103" spans="1:5">
      <c r="A103" s="147"/>
      <c r="B103" s="148"/>
      <c r="C103" s="149" t="s">
        <v>20</v>
      </c>
      <c r="D103" s="178" t="s">
        <v>21</v>
      </c>
      <c r="E103" s="151" t="s">
        <v>22</v>
      </c>
    </row>
    <row r="104" spans="1:5">
      <c r="A104" s="152" t="s">
        <v>33</v>
      </c>
      <c r="B104" s="153" t="s">
        <v>34</v>
      </c>
      <c r="C104" s="154"/>
      <c r="D104" s="179"/>
      <c r="E104" s="180" t="s">
        <v>35</v>
      </c>
    </row>
    <row r="105" spans="1:5">
      <c r="A105" s="157"/>
      <c r="B105" s="181" t="s">
        <v>36</v>
      </c>
      <c r="C105" s="182">
        <v>1.6500000000000001E-2</v>
      </c>
      <c r="D105" s="179">
        <f>$D$100*C105</f>
        <v>263.15250364415897</v>
      </c>
      <c r="E105" s="183"/>
    </row>
    <row r="106" spans="1:5">
      <c r="A106" s="157"/>
      <c r="B106" s="181" t="s">
        <v>37</v>
      </c>
      <c r="C106" s="182">
        <v>0.03</v>
      </c>
      <c r="D106" s="179">
        <f>$D$100*C106</f>
        <v>478.45909753483443</v>
      </c>
      <c r="E106" s="183"/>
    </row>
    <row r="107" spans="1:5">
      <c r="A107" s="157"/>
      <c r="B107" s="181" t="s">
        <v>38</v>
      </c>
      <c r="C107" s="182">
        <v>0.03</v>
      </c>
      <c r="D107" s="179">
        <f>$D$100*C107</f>
        <v>478.45909753483443</v>
      </c>
      <c r="E107" s="183"/>
    </row>
    <row r="108" spans="1:5">
      <c r="A108" s="157"/>
      <c r="B108" s="181"/>
      <c r="C108" s="182">
        <v>0</v>
      </c>
      <c r="D108" s="179">
        <f>D100*C108</f>
        <v>0</v>
      </c>
      <c r="E108" s="183"/>
    </row>
    <row r="109" spans="1:5">
      <c r="A109" s="184"/>
      <c r="B109" s="185" t="s">
        <v>97</v>
      </c>
      <c r="C109" s="186">
        <f>SUM(C105:C108)</f>
        <v>7.6499999999999999E-2</v>
      </c>
      <c r="D109" s="187">
        <f>SUM(D105:D108)</f>
        <v>1220.0706987138278</v>
      </c>
      <c r="E109" s="153"/>
    </row>
    <row r="110" spans="1:5">
      <c r="A110" s="157"/>
      <c r="B110" s="181"/>
      <c r="C110" s="188"/>
      <c r="D110" s="189"/>
      <c r="E110" s="181"/>
    </row>
    <row r="111" spans="1:5">
      <c r="A111" s="157"/>
      <c r="B111" s="185" t="s">
        <v>40</v>
      </c>
      <c r="C111" s="157"/>
      <c r="D111" s="187">
        <f>D109+D100</f>
        <v>17168.70728320831</v>
      </c>
      <c r="E111" s="181"/>
    </row>
    <row r="112" spans="1:5">
      <c r="A112" s="157"/>
      <c r="B112" s="185"/>
      <c r="C112" s="157"/>
      <c r="D112" s="187"/>
      <c r="E112" s="181"/>
    </row>
    <row r="113" spans="1:5">
      <c r="A113" s="157"/>
      <c r="B113" s="185"/>
      <c r="C113" s="157"/>
      <c r="D113" s="187"/>
      <c r="E113" s="181"/>
    </row>
    <row r="114" spans="1:5">
      <c r="A114" s="157"/>
      <c r="B114" s="185" t="s">
        <v>41</v>
      </c>
      <c r="C114" s="157">
        <v>12</v>
      </c>
      <c r="D114" s="187">
        <f>D111*C114</f>
        <v>206024.48739849974</v>
      </c>
      <c r="E114" s="181"/>
    </row>
    <row r="115" spans="1:5">
      <c r="A115" s="101"/>
      <c r="C115" s="101"/>
      <c r="D115" s="101"/>
    </row>
    <row r="116" spans="1:5" ht="15.75">
      <c r="A116" s="101"/>
      <c r="B116" s="102" t="s">
        <v>150</v>
      </c>
      <c r="C116" s="101"/>
      <c r="D116" s="114"/>
    </row>
    <row r="117" spans="1:5">
      <c r="A117" s="101"/>
      <c r="C117" s="101"/>
      <c r="D117" s="101"/>
    </row>
    <row r="118" spans="1:5">
      <c r="A118" s="101"/>
      <c r="C118" s="101"/>
      <c r="D118" s="101"/>
    </row>
    <row r="119" spans="1:5">
      <c r="A119" s="101"/>
      <c r="C119" s="101"/>
      <c r="D119" s="101"/>
    </row>
    <row r="120" spans="1:5">
      <c r="A120" s="101"/>
      <c r="C120" s="101"/>
      <c r="D120" s="101"/>
    </row>
    <row r="121" spans="1:5">
      <c r="A121" s="101"/>
      <c r="C121" s="101"/>
      <c r="D121" s="101"/>
    </row>
    <row r="122" spans="1:5">
      <c r="A122" s="101"/>
      <c r="C122" s="101"/>
      <c r="D122" s="101"/>
    </row>
    <row r="123" spans="1:5">
      <c r="A123" s="101"/>
      <c r="C123" s="101"/>
      <c r="D123" s="101"/>
    </row>
    <row r="124" spans="1:5">
      <c r="A124" s="101"/>
      <c r="C124" s="101"/>
      <c r="D124" s="101"/>
    </row>
    <row r="125" spans="1:5">
      <c r="A125" s="101"/>
      <c r="C125" s="101"/>
      <c r="D125" s="101"/>
    </row>
    <row r="126" spans="1:5">
      <c r="A126" s="101"/>
      <c r="C126" s="101"/>
      <c r="D126" s="101"/>
    </row>
    <row r="127" spans="1:5">
      <c r="A127" s="101"/>
      <c r="C127" s="101"/>
      <c r="D127" s="101"/>
    </row>
    <row r="128" spans="1:5">
      <c r="A128" s="101"/>
      <c r="C128" s="101"/>
      <c r="D128" s="101"/>
    </row>
    <row r="129" spans="1:4">
      <c r="A129" s="101"/>
      <c r="C129" s="101"/>
      <c r="D129" s="101"/>
    </row>
    <row r="130" spans="1:4">
      <c r="A130" s="101"/>
      <c r="C130" s="101"/>
      <c r="D130" s="101"/>
    </row>
    <row r="131" spans="1:4">
      <c r="A131" s="101"/>
      <c r="C131" s="101"/>
      <c r="D131" s="101"/>
    </row>
    <row r="132" spans="1:4">
      <c r="A132" s="101"/>
      <c r="C132" s="101"/>
      <c r="D132" s="101"/>
    </row>
    <row r="133" spans="1:4">
      <c r="A133" s="101"/>
      <c r="C133" s="101"/>
      <c r="D133" s="101"/>
    </row>
    <row r="134" spans="1:4">
      <c r="A134" s="101"/>
      <c r="C134" s="101"/>
      <c r="D134" s="101"/>
    </row>
    <row r="135" spans="1:4">
      <c r="A135" s="101"/>
      <c r="C135" s="101"/>
      <c r="D135" s="101"/>
    </row>
    <row r="136" spans="1:4">
      <c r="A136" s="101"/>
      <c r="C136" s="101"/>
      <c r="D136" s="101"/>
    </row>
    <row r="137" spans="1:4">
      <c r="A137" s="101"/>
      <c r="C137" s="101"/>
      <c r="D137" s="101"/>
    </row>
    <row r="138" spans="1:4">
      <c r="A138" s="101"/>
      <c r="C138" s="101"/>
      <c r="D138" s="101"/>
    </row>
    <row r="139" spans="1:4">
      <c r="A139" s="101"/>
      <c r="C139" s="101"/>
      <c r="D139" s="101"/>
    </row>
    <row r="140" spans="1:4">
      <c r="A140" s="101"/>
      <c r="C140" s="101"/>
      <c r="D140" s="101"/>
    </row>
    <row r="141" spans="1:4">
      <c r="A141" s="101"/>
      <c r="C141" s="101"/>
      <c r="D141" s="101"/>
    </row>
    <row r="142" spans="1:4">
      <c r="A142" s="101"/>
      <c r="C142" s="101"/>
      <c r="D142" s="101"/>
    </row>
    <row r="143" spans="1:4">
      <c r="A143" s="101"/>
      <c r="C143" s="101"/>
      <c r="D143" s="101"/>
    </row>
    <row r="144" spans="1:4">
      <c r="A144" s="101"/>
      <c r="C144" s="101"/>
      <c r="D144" s="101"/>
    </row>
    <row r="145" spans="1:4">
      <c r="A145" s="101"/>
      <c r="C145" s="101"/>
      <c r="D145" s="101"/>
    </row>
    <row r="146" spans="1:4">
      <c r="A146" s="101"/>
      <c r="C146" s="101"/>
      <c r="D146" s="101"/>
    </row>
    <row r="147" spans="1:4">
      <c r="A147" s="101"/>
      <c r="C147" s="101"/>
      <c r="D147" s="101"/>
    </row>
    <row r="148" spans="1:4">
      <c r="A148" s="101"/>
      <c r="C148" s="101"/>
      <c r="D148" s="101"/>
    </row>
    <row r="149" spans="1:4">
      <c r="A149" s="101"/>
      <c r="C149" s="101"/>
      <c r="D149" s="101"/>
    </row>
    <row r="150" spans="1:4">
      <c r="A150" s="101"/>
      <c r="C150" s="101"/>
      <c r="D150" s="101"/>
    </row>
    <row r="151" spans="1:4">
      <c r="A151" s="101"/>
      <c r="C151" s="101"/>
      <c r="D151" s="101"/>
    </row>
    <row r="152" spans="1:4">
      <c r="A152" s="101"/>
      <c r="C152" s="101"/>
      <c r="D152" s="101"/>
    </row>
    <row r="153" spans="1:4">
      <c r="A153" s="101"/>
      <c r="C153" s="101"/>
      <c r="D153" s="101"/>
    </row>
    <row r="154" spans="1:4">
      <c r="A154" s="101"/>
      <c r="C154" s="101"/>
      <c r="D154" s="101"/>
    </row>
    <row r="155" spans="1:4">
      <c r="A155" s="101"/>
      <c r="C155" s="101"/>
      <c r="D155" s="101"/>
    </row>
    <row r="156" spans="1:4">
      <c r="A156" s="101"/>
      <c r="C156" s="101"/>
      <c r="D156" s="101"/>
    </row>
    <row r="157" spans="1:4">
      <c r="A157" s="101"/>
      <c r="C157" s="101"/>
      <c r="D157" s="101"/>
    </row>
    <row r="158" spans="1:4">
      <c r="A158" s="101"/>
      <c r="C158" s="101"/>
      <c r="D158" s="101"/>
    </row>
    <row r="159" spans="1:4">
      <c r="A159" s="101"/>
      <c r="C159" s="101"/>
      <c r="D159" s="101"/>
    </row>
    <row r="160" spans="1:4">
      <c r="A160" s="101"/>
      <c r="C160" s="101"/>
      <c r="D160" s="101"/>
    </row>
    <row r="161" spans="1:4">
      <c r="A161" s="101"/>
      <c r="C161" s="101"/>
      <c r="D161" s="101"/>
    </row>
    <row r="162" spans="1:4">
      <c r="A162" s="101"/>
      <c r="C162" s="101"/>
      <c r="D162" s="101"/>
    </row>
    <row r="163" spans="1:4">
      <c r="A163" s="101"/>
      <c r="C163" s="101"/>
      <c r="D163" s="101"/>
    </row>
    <row r="164" spans="1:4">
      <c r="A164" s="101"/>
      <c r="C164" s="101"/>
      <c r="D164" s="101"/>
    </row>
    <row r="165" spans="1:4">
      <c r="A165" s="101"/>
      <c r="C165" s="101"/>
      <c r="D165" s="101"/>
    </row>
    <row r="166" spans="1:4">
      <c r="A166" s="101"/>
      <c r="C166" s="101"/>
      <c r="D166" s="101"/>
    </row>
    <row r="167" spans="1:4">
      <c r="A167" s="101"/>
      <c r="C167" s="101"/>
      <c r="D167" s="101"/>
    </row>
    <row r="168" spans="1:4">
      <c r="A168" s="101"/>
      <c r="C168" s="101"/>
      <c r="D168" s="101"/>
    </row>
    <row r="169" spans="1:4">
      <c r="A169" s="101"/>
      <c r="C169" s="101"/>
      <c r="D169" s="101"/>
    </row>
    <row r="170" spans="1:4">
      <c r="A170" s="101"/>
      <c r="C170" s="101"/>
      <c r="D170" s="101"/>
    </row>
    <row r="171" spans="1:4">
      <c r="A171" s="101"/>
      <c r="C171" s="101"/>
      <c r="D171" s="101"/>
    </row>
    <row r="172" spans="1:4">
      <c r="A172" s="101"/>
      <c r="C172" s="101"/>
      <c r="D172" s="101"/>
    </row>
    <row r="173" spans="1:4">
      <c r="A173" s="101"/>
      <c r="C173" s="101"/>
      <c r="D173" s="101"/>
    </row>
    <row r="174" spans="1:4">
      <c r="A174" s="101"/>
      <c r="C174" s="101"/>
      <c r="D174" s="101"/>
    </row>
    <row r="175" spans="1:4">
      <c r="A175" s="101"/>
      <c r="C175" s="101"/>
      <c r="D175" s="101"/>
    </row>
    <row r="176" spans="1:4">
      <c r="A176" s="101"/>
      <c r="C176" s="101"/>
      <c r="D176" s="101"/>
    </row>
    <row r="177" spans="1:4">
      <c r="A177" s="101"/>
      <c r="C177" s="101"/>
      <c r="D177" s="101"/>
    </row>
    <row r="178" spans="1:4">
      <c r="A178" s="101"/>
      <c r="C178" s="101"/>
      <c r="D178" s="101"/>
    </row>
    <row r="179" spans="1:4">
      <c r="A179" s="101"/>
      <c r="C179" s="101"/>
      <c r="D179" s="101"/>
    </row>
    <row r="180" spans="1:4">
      <c r="A180" s="101"/>
      <c r="C180" s="101"/>
      <c r="D180" s="101"/>
    </row>
    <row r="181" spans="1:4">
      <c r="A181" s="101"/>
      <c r="C181" s="101"/>
      <c r="D181" s="101"/>
    </row>
    <row r="182" spans="1:4">
      <c r="A182" s="101"/>
      <c r="C182" s="101"/>
      <c r="D182" s="101"/>
    </row>
    <row r="183" spans="1:4">
      <c r="A183" s="101"/>
      <c r="C183" s="101"/>
      <c r="D183" s="101"/>
    </row>
    <row r="184" spans="1:4">
      <c r="A184" s="101"/>
      <c r="C184" s="101"/>
      <c r="D184" s="101"/>
    </row>
    <row r="185" spans="1:4">
      <c r="A185" s="101"/>
      <c r="C185" s="101"/>
      <c r="D185" s="101"/>
    </row>
    <row r="186" spans="1:4">
      <c r="A186" s="101"/>
      <c r="C186" s="101"/>
      <c r="D186" s="101"/>
    </row>
    <row r="187" spans="1:4">
      <c r="A187" s="101"/>
      <c r="C187" s="101"/>
      <c r="D187" s="101"/>
    </row>
    <row r="188" spans="1:4">
      <c r="A188" s="101"/>
      <c r="C188" s="101"/>
      <c r="D188" s="101"/>
    </row>
    <row r="189" spans="1:4">
      <c r="A189" s="101"/>
      <c r="C189" s="101"/>
      <c r="D189" s="101"/>
    </row>
    <row r="190" spans="1:4">
      <c r="A190" s="101"/>
      <c r="C190" s="101"/>
      <c r="D190" s="101"/>
    </row>
    <row r="191" spans="1:4">
      <c r="A191" s="101"/>
      <c r="C191" s="101"/>
      <c r="D191" s="101"/>
    </row>
    <row r="192" spans="1:4">
      <c r="A192" s="101"/>
      <c r="C192" s="101"/>
      <c r="D192" s="101"/>
    </row>
    <row r="193" spans="1:4">
      <c r="A193" s="101"/>
      <c r="C193" s="101"/>
      <c r="D193" s="101"/>
    </row>
    <row r="194" spans="1:4">
      <c r="A194" s="101"/>
      <c r="C194" s="101"/>
      <c r="D194" s="101"/>
    </row>
    <row r="195" spans="1:4">
      <c r="A195" s="101"/>
      <c r="C195" s="101"/>
      <c r="D195" s="101"/>
    </row>
    <row r="196" spans="1:4">
      <c r="A196" s="101"/>
      <c r="C196" s="101"/>
      <c r="D196" s="101"/>
    </row>
    <row r="197" spans="1:4">
      <c r="A197" s="101"/>
      <c r="C197" s="101"/>
      <c r="D197" s="101"/>
    </row>
    <row r="198" spans="1:4">
      <c r="A198" s="101"/>
      <c r="C198" s="101"/>
      <c r="D198" s="101"/>
    </row>
    <row r="199" spans="1:4">
      <c r="A199" s="101"/>
      <c r="C199" s="101"/>
      <c r="D199" s="101"/>
    </row>
    <row r="200" spans="1:4">
      <c r="A200" s="101"/>
      <c r="C200" s="101"/>
      <c r="D200" s="101"/>
    </row>
    <row r="201" spans="1:4">
      <c r="A201" s="101"/>
      <c r="C201" s="101"/>
      <c r="D201" s="101"/>
    </row>
    <row r="202" spans="1:4">
      <c r="A202" s="101"/>
      <c r="C202" s="101"/>
      <c r="D202" s="101"/>
    </row>
    <row r="203" spans="1:4">
      <c r="A203" s="101"/>
      <c r="C203" s="101"/>
      <c r="D203" s="101"/>
    </row>
    <row r="204" spans="1:4">
      <c r="A204" s="101"/>
      <c r="C204" s="101"/>
      <c r="D204" s="101"/>
    </row>
    <row r="205" spans="1:4">
      <c r="A205" s="101"/>
      <c r="C205" s="101"/>
      <c r="D205" s="101"/>
    </row>
    <row r="206" spans="1:4">
      <c r="A206" s="101"/>
      <c r="C206" s="101"/>
      <c r="D206" s="101"/>
    </row>
    <row r="207" spans="1:4">
      <c r="A207" s="101"/>
      <c r="C207" s="101"/>
      <c r="D207" s="101"/>
    </row>
    <row r="208" spans="1:4">
      <c r="A208" s="101"/>
      <c r="C208" s="101"/>
      <c r="D208" s="101"/>
    </row>
    <row r="209" spans="1:4">
      <c r="A209" s="101"/>
      <c r="C209" s="101"/>
      <c r="D209" s="101"/>
    </row>
    <row r="210" spans="1:4">
      <c r="A210" s="101"/>
      <c r="C210" s="101"/>
      <c r="D210" s="101"/>
    </row>
    <row r="211" spans="1:4">
      <c r="A211" s="101"/>
      <c r="C211" s="101"/>
      <c r="D211" s="101"/>
    </row>
    <row r="212" spans="1:4">
      <c r="A212" s="101"/>
      <c r="C212" s="101"/>
      <c r="D212" s="101"/>
    </row>
    <row r="213" spans="1:4">
      <c r="A213" s="101"/>
      <c r="C213" s="101"/>
      <c r="D213" s="101"/>
    </row>
    <row r="214" spans="1:4">
      <c r="A214" s="101"/>
      <c r="C214" s="101"/>
      <c r="D214" s="101"/>
    </row>
    <row r="215" spans="1:4">
      <c r="A215" s="101"/>
      <c r="C215" s="101"/>
      <c r="D215" s="101"/>
    </row>
    <row r="216" spans="1:4">
      <c r="A216" s="101"/>
      <c r="C216" s="101"/>
      <c r="D216" s="101"/>
    </row>
    <row r="217" spans="1:4">
      <c r="A217" s="101"/>
      <c r="C217" s="101"/>
      <c r="D217" s="101"/>
    </row>
    <row r="218" spans="1:4">
      <c r="A218" s="101"/>
      <c r="C218" s="101"/>
      <c r="D218" s="101"/>
    </row>
    <row r="219" spans="1:4">
      <c r="A219" s="101"/>
      <c r="C219" s="101"/>
      <c r="D219" s="101"/>
    </row>
    <row r="220" spans="1:4">
      <c r="A220" s="101"/>
      <c r="C220" s="101"/>
      <c r="D220" s="101"/>
    </row>
    <row r="221" spans="1:4">
      <c r="A221" s="101"/>
      <c r="C221" s="101"/>
      <c r="D221" s="101"/>
    </row>
    <row r="222" spans="1:4">
      <c r="A222" s="101"/>
      <c r="C222" s="101"/>
      <c r="D222" s="101"/>
    </row>
    <row r="223" spans="1:4">
      <c r="A223" s="101"/>
      <c r="C223" s="101"/>
      <c r="D223" s="101"/>
    </row>
    <row r="224" spans="1:4">
      <c r="A224" s="101"/>
      <c r="C224" s="101"/>
      <c r="D224" s="101"/>
    </row>
    <row r="225" spans="1:4">
      <c r="A225" s="101"/>
      <c r="C225" s="101"/>
      <c r="D225" s="101"/>
    </row>
    <row r="226" spans="1:4">
      <c r="A226" s="101"/>
      <c r="C226" s="101"/>
      <c r="D226" s="101"/>
    </row>
    <row r="227" spans="1:4">
      <c r="A227" s="101"/>
      <c r="C227" s="101"/>
      <c r="D227" s="101"/>
    </row>
    <row r="228" spans="1:4">
      <c r="A228" s="101"/>
      <c r="C228" s="101"/>
      <c r="D228" s="101"/>
    </row>
    <row r="229" spans="1:4">
      <c r="A229" s="101"/>
      <c r="C229" s="101"/>
      <c r="D229" s="101"/>
    </row>
    <row r="230" spans="1:4">
      <c r="A230" s="101"/>
      <c r="C230" s="101"/>
      <c r="D230" s="101"/>
    </row>
    <row r="231" spans="1:4">
      <c r="A231" s="101"/>
      <c r="C231" s="101"/>
      <c r="D231" s="101"/>
    </row>
    <row r="232" spans="1:4">
      <c r="A232" s="101"/>
      <c r="C232" s="101"/>
      <c r="D232" s="101"/>
    </row>
    <row r="233" spans="1:4">
      <c r="A233" s="101"/>
      <c r="C233" s="101"/>
      <c r="D233" s="101"/>
    </row>
    <row r="234" spans="1:4">
      <c r="A234" s="101"/>
      <c r="C234" s="101"/>
      <c r="D234" s="101"/>
    </row>
    <row r="235" spans="1:4">
      <c r="A235" s="101"/>
      <c r="C235" s="101"/>
      <c r="D235" s="101"/>
    </row>
    <row r="236" spans="1:4">
      <c r="A236" s="101"/>
      <c r="C236" s="101"/>
      <c r="D236" s="101"/>
    </row>
    <row r="237" spans="1:4">
      <c r="A237" s="101"/>
      <c r="C237" s="101"/>
      <c r="D237" s="101"/>
    </row>
    <row r="238" spans="1:4">
      <c r="A238" s="101"/>
      <c r="C238" s="101"/>
      <c r="D238" s="101"/>
    </row>
    <row r="239" spans="1:4">
      <c r="A239" s="101"/>
      <c r="C239" s="101"/>
      <c r="D239" s="101"/>
    </row>
    <row r="240" spans="1:4">
      <c r="A240" s="101"/>
      <c r="C240" s="101"/>
      <c r="D240" s="101"/>
    </row>
    <row r="241" spans="1:4">
      <c r="A241" s="101"/>
      <c r="C241" s="101"/>
      <c r="D241" s="101"/>
    </row>
    <row r="242" spans="1:4">
      <c r="A242" s="101"/>
      <c r="C242" s="101"/>
      <c r="D242" s="101"/>
    </row>
    <row r="243" spans="1:4">
      <c r="A243" s="101"/>
      <c r="C243" s="101"/>
      <c r="D243" s="101"/>
    </row>
    <row r="244" spans="1:4">
      <c r="A244" s="101"/>
      <c r="C244" s="101"/>
      <c r="D244" s="101"/>
    </row>
    <row r="245" spans="1:4">
      <c r="A245" s="101"/>
      <c r="C245" s="101"/>
      <c r="D245" s="101"/>
    </row>
    <row r="246" spans="1:4">
      <c r="A246" s="101"/>
      <c r="C246" s="101"/>
      <c r="D246" s="101"/>
    </row>
    <row r="247" spans="1:4">
      <c r="A247" s="101"/>
      <c r="C247" s="101"/>
      <c r="D247" s="101"/>
    </row>
    <row r="248" spans="1:4">
      <c r="A248" s="101"/>
      <c r="C248" s="101"/>
      <c r="D248" s="101"/>
    </row>
    <row r="249" spans="1:4">
      <c r="A249" s="101"/>
      <c r="C249" s="101"/>
      <c r="D249" s="101"/>
    </row>
    <row r="250" spans="1:4">
      <c r="A250" s="101"/>
      <c r="C250" s="101"/>
      <c r="D250" s="101"/>
    </row>
    <row r="251" spans="1:4">
      <c r="A251" s="101"/>
      <c r="C251" s="101"/>
      <c r="D251" s="101"/>
    </row>
    <row r="252" spans="1:4">
      <c r="A252" s="101"/>
      <c r="C252" s="101"/>
      <c r="D252" s="101"/>
    </row>
    <row r="253" spans="1:4">
      <c r="A253" s="101"/>
      <c r="C253" s="101"/>
      <c r="D253" s="101"/>
    </row>
    <row r="254" spans="1:4">
      <c r="A254" s="101"/>
      <c r="C254" s="101"/>
      <c r="D254" s="101"/>
    </row>
    <row r="255" spans="1:4">
      <c r="A255" s="101"/>
      <c r="C255" s="101"/>
      <c r="D255" s="101"/>
    </row>
    <row r="256" spans="1:4">
      <c r="A256" s="101"/>
      <c r="C256" s="101"/>
      <c r="D256" s="101"/>
    </row>
    <row r="257" spans="1:4">
      <c r="A257" s="101"/>
      <c r="C257" s="101"/>
      <c r="D257" s="101"/>
    </row>
    <row r="258" spans="1:4">
      <c r="A258" s="101"/>
      <c r="C258" s="101"/>
      <c r="D258" s="101"/>
    </row>
    <row r="259" spans="1:4">
      <c r="A259" s="101"/>
      <c r="C259" s="101"/>
      <c r="D259" s="101"/>
    </row>
    <row r="260" spans="1:4">
      <c r="A260" s="101"/>
      <c r="C260" s="101"/>
      <c r="D260" s="101"/>
    </row>
    <row r="261" spans="1:4">
      <c r="A261" s="101"/>
      <c r="C261" s="101"/>
      <c r="D261" s="101"/>
    </row>
    <row r="262" spans="1:4">
      <c r="A262" s="101"/>
      <c r="C262" s="101"/>
      <c r="D262" s="101"/>
    </row>
    <row r="263" spans="1:4">
      <c r="A263" s="101"/>
      <c r="C263" s="101"/>
      <c r="D263" s="101"/>
    </row>
    <row r="264" spans="1:4">
      <c r="A264" s="101"/>
      <c r="C264" s="101"/>
      <c r="D264" s="101"/>
    </row>
    <row r="265" spans="1:4">
      <c r="A265" s="101"/>
      <c r="C265" s="101"/>
      <c r="D265" s="101"/>
    </row>
    <row r="266" spans="1:4">
      <c r="A266" s="101"/>
      <c r="C266" s="101"/>
      <c r="D266" s="101"/>
    </row>
    <row r="267" spans="1:4">
      <c r="A267" s="101"/>
      <c r="C267" s="101"/>
      <c r="D267" s="101"/>
    </row>
    <row r="268" spans="1:4">
      <c r="A268" s="101"/>
      <c r="C268" s="101"/>
      <c r="D268" s="101"/>
    </row>
    <row r="269" spans="1:4">
      <c r="A269" s="101"/>
      <c r="C269" s="101"/>
      <c r="D269" s="101"/>
    </row>
    <row r="270" spans="1:4">
      <c r="A270" s="101"/>
      <c r="C270" s="101"/>
      <c r="D270" s="101"/>
    </row>
    <row r="271" spans="1:4">
      <c r="A271" s="101"/>
      <c r="C271" s="101"/>
      <c r="D271" s="101"/>
    </row>
    <row r="272" spans="1:4">
      <c r="A272" s="101"/>
      <c r="C272" s="101"/>
      <c r="D272" s="101"/>
    </row>
    <row r="273" spans="1:4">
      <c r="A273" s="101"/>
      <c r="C273" s="101"/>
      <c r="D273" s="101"/>
    </row>
    <row r="274" spans="1:4">
      <c r="A274" s="101"/>
      <c r="C274" s="101"/>
      <c r="D274" s="101"/>
    </row>
    <row r="275" spans="1:4">
      <c r="A275" s="101"/>
      <c r="C275" s="101"/>
      <c r="D275" s="101"/>
    </row>
    <row r="276" spans="1:4">
      <c r="A276" s="101"/>
      <c r="C276" s="101"/>
      <c r="D276" s="101"/>
    </row>
    <row r="277" spans="1:4">
      <c r="A277" s="101"/>
      <c r="C277" s="101"/>
      <c r="D277" s="101"/>
    </row>
    <row r="278" spans="1:4">
      <c r="A278" s="101"/>
      <c r="C278" s="101"/>
      <c r="D278" s="101"/>
    </row>
    <row r="279" spans="1:4">
      <c r="A279" s="101"/>
      <c r="C279" s="101"/>
      <c r="D279" s="101"/>
    </row>
    <row r="280" spans="1:4">
      <c r="A280" s="101"/>
      <c r="C280" s="101"/>
      <c r="D280" s="101"/>
    </row>
    <row r="281" spans="1:4">
      <c r="A281" s="101"/>
      <c r="C281" s="101"/>
      <c r="D281" s="101"/>
    </row>
    <row r="282" spans="1:4">
      <c r="A282" s="101"/>
      <c r="C282" s="101"/>
      <c r="D282" s="101"/>
    </row>
    <row r="283" spans="1:4">
      <c r="A283" s="101"/>
      <c r="C283" s="101"/>
      <c r="D283" s="101"/>
    </row>
    <row r="284" spans="1:4">
      <c r="A284" s="101"/>
      <c r="C284" s="101"/>
      <c r="D284" s="101"/>
    </row>
    <row r="285" spans="1:4">
      <c r="A285" s="101"/>
      <c r="C285" s="101"/>
      <c r="D285" s="101"/>
    </row>
    <row r="286" spans="1:4">
      <c r="A286" s="101"/>
      <c r="C286" s="101"/>
      <c r="D286" s="101"/>
    </row>
    <row r="287" spans="1:4">
      <c r="A287" s="101"/>
      <c r="C287" s="101"/>
      <c r="D287" s="101"/>
    </row>
    <row r="288" spans="1:4">
      <c r="A288" s="101"/>
      <c r="C288" s="101"/>
      <c r="D288" s="101"/>
    </row>
    <row r="289" spans="1:4">
      <c r="A289" s="101"/>
      <c r="C289" s="101"/>
      <c r="D289" s="101"/>
    </row>
    <row r="290" spans="1:4">
      <c r="A290" s="101"/>
      <c r="C290" s="101"/>
      <c r="D290" s="101"/>
    </row>
    <row r="291" spans="1:4">
      <c r="A291" s="101"/>
      <c r="C291" s="101"/>
      <c r="D291" s="101"/>
    </row>
    <row r="292" spans="1:4">
      <c r="A292" s="101"/>
      <c r="C292" s="101"/>
      <c r="D292" s="101"/>
    </row>
    <row r="293" spans="1:4">
      <c r="A293" s="101"/>
      <c r="C293" s="101"/>
      <c r="D293" s="101"/>
    </row>
    <row r="294" spans="1:4">
      <c r="A294" s="101"/>
      <c r="C294" s="101"/>
      <c r="D294" s="101"/>
    </row>
    <row r="295" spans="1:4">
      <c r="A295" s="101"/>
      <c r="C295" s="101"/>
      <c r="D295" s="101"/>
    </row>
    <row r="296" spans="1:4">
      <c r="A296" s="101"/>
      <c r="C296" s="101"/>
      <c r="D296" s="101"/>
    </row>
    <row r="297" spans="1:4">
      <c r="A297" s="101"/>
      <c r="C297" s="101"/>
      <c r="D297" s="101"/>
    </row>
    <row r="298" spans="1:4">
      <c r="A298" s="101"/>
      <c r="C298" s="101"/>
      <c r="D298" s="101"/>
    </row>
    <row r="299" spans="1:4">
      <c r="A299" s="101"/>
      <c r="C299" s="101"/>
      <c r="D299" s="101"/>
    </row>
    <row r="300" spans="1:4">
      <c r="A300" s="101"/>
      <c r="C300" s="101"/>
      <c r="D300" s="101"/>
    </row>
    <row r="301" spans="1:4">
      <c r="A301" s="101"/>
      <c r="C301" s="101"/>
      <c r="D301" s="101"/>
    </row>
    <row r="302" spans="1:4">
      <c r="A302" s="101"/>
      <c r="C302" s="101"/>
      <c r="D302" s="101"/>
    </row>
    <row r="303" spans="1:4">
      <c r="A303" s="101"/>
      <c r="C303" s="101"/>
      <c r="D303" s="101"/>
    </row>
    <row r="304" spans="1:4">
      <c r="A304" s="101"/>
      <c r="C304" s="101"/>
      <c r="D304" s="101"/>
    </row>
    <row r="305" spans="1:4">
      <c r="A305" s="101"/>
      <c r="C305" s="101"/>
      <c r="D305" s="101"/>
    </row>
    <row r="306" spans="1:4">
      <c r="A306" s="101"/>
      <c r="C306" s="101"/>
      <c r="D306" s="101"/>
    </row>
    <row r="307" spans="1:4">
      <c r="A307" s="101"/>
      <c r="C307" s="101"/>
      <c r="D307" s="101"/>
    </row>
    <row r="308" spans="1:4">
      <c r="A308" s="101"/>
      <c r="C308" s="101"/>
      <c r="D308" s="101"/>
    </row>
    <row r="309" spans="1:4">
      <c r="A309" s="101"/>
      <c r="C309" s="101"/>
      <c r="D309" s="101"/>
    </row>
    <row r="310" spans="1:4">
      <c r="A310" s="101"/>
      <c r="C310" s="101"/>
      <c r="D310" s="101"/>
    </row>
    <row r="311" spans="1:4">
      <c r="A311" s="101"/>
      <c r="C311" s="101"/>
      <c r="D311" s="101"/>
    </row>
    <row r="312" spans="1:4">
      <c r="A312" s="101"/>
      <c r="C312" s="101"/>
      <c r="D312" s="101"/>
    </row>
    <row r="313" spans="1:4">
      <c r="A313" s="101"/>
      <c r="C313" s="101"/>
      <c r="D313" s="101"/>
    </row>
    <row r="314" spans="1:4">
      <c r="A314" s="101"/>
      <c r="C314" s="101"/>
      <c r="D314" s="101"/>
    </row>
    <row r="315" spans="1:4">
      <c r="A315" s="101"/>
      <c r="C315" s="101"/>
      <c r="D315" s="101"/>
    </row>
    <row r="316" spans="1:4">
      <c r="A316" s="101"/>
      <c r="C316" s="101"/>
      <c r="D316" s="101"/>
    </row>
    <row r="317" spans="1:4">
      <c r="A317" s="101"/>
      <c r="C317" s="101"/>
      <c r="D317" s="101"/>
    </row>
    <row r="318" spans="1:4">
      <c r="A318" s="101"/>
      <c r="C318" s="101"/>
      <c r="D318" s="101"/>
    </row>
    <row r="319" spans="1:4">
      <c r="A319" s="101"/>
      <c r="C319" s="101"/>
      <c r="D319" s="101"/>
    </row>
    <row r="320" spans="1:4">
      <c r="A320" s="101"/>
      <c r="C320" s="101"/>
      <c r="D320" s="101"/>
    </row>
    <row r="321" spans="1:4">
      <c r="A321" s="101"/>
      <c r="C321" s="101"/>
      <c r="D321" s="101"/>
    </row>
    <row r="322" spans="1:4">
      <c r="A322" s="101"/>
      <c r="C322" s="101"/>
      <c r="D322" s="101"/>
    </row>
    <row r="323" spans="1:4">
      <c r="A323" s="101"/>
      <c r="C323" s="101"/>
      <c r="D323" s="101"/>
    </row>
    <row r="324" spans="1:4">
      <c r="A324" s="101"/>
      <c r="C324" s="101"/>
      <c r="D324" s="101"/>
    </row>
    <row r="325" spans="1:4">
      <c r="A325" s="101"/>
      <c r="C325" s="101"/>
      <c r="D325" s="101"/>
    </row>
    <row r="326" spans="1:4">
      <c r="A326" s="101"/>
      <c r="C326" s="101"/>
      <c r="D326" s="101"/>
    </row>
    <row r="327" spans="1:4">
      <c r="A327" s="101"/>
      <c r="C327" s="101"/>
      <c r="D327" s="101"/>
    </row>
  </sheetData>
  <sheetProtection algorithmName="SHA-512" hashValue="ZSZFNMPwEX+ozBS5xrnm0Fiw4erCFcND+29wYITg1sMuEytdx10x+ttrmWEjIbhYcw7ge2RjcugovBBkYNWFZg==" saltValue="ue/ZuRehl1Hb6eNZXQ2eYg==" spinCount="100000" sheet="1" objects="1" scenarios="1"/>
  <mergeCells count="3">
    <mergeCell ref="A1:E1"/>
    <mergeCell ref="A2:E2"/>
    <mergeCell ref="A3:E3"/>
  </mergeCells>
  <pageMargins left="0.39861111111111103" right="0.18958333333333299" top="1.05277777777778" bottom="1.05277777777778" header="0.78749999999999998" footer="0.78749999999999998"/>
  <pageSetup paperSize="9" scale="80" orientation="portrait" horizontalDpi="300" verticalDpi="300"/>
  <headerFooter>
    <oddHeader>&amp;C&amp;"Times New Roman,Normal"&amp;12&amp;A</oddHeader>
    <oddFooter>&amp;C&amp;"Times New Roman,Normal"&amp;12Página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328"/>
  <sheetViews>
    <sheetView zoomScale="120" zoomScaleNormal="120" workbookViewId="0">
      <selection sqref="A1:E1"/>
    </sheetView>
  </sheetViews>
  <sheetFormatPr defaultColWidth="9.140625" defaultRowHeight="15"/>
  <cols>
    <col min="1" max="1" width="6.5703125" style="103" customWidth="1"/>
    <col min="2" max="2" width="57.7109375" style="101" customWidth="1"/>
    <col min="3" max="3" width="8.42578125" style="103" customWidth="1"/>
    <col min="4" max="4" width="16.28515625" style="104" customWidth="1"/>
    <col min="5" max="5" width="43.28515625" style="101" customWidth="1"/>
    <col min="6" max="1024" width="9.140625" style="101"/>
  </cols>
  <sheetData>
    <row r="1" spans="1:5" ht="16.5">
      <c r="A1" s="235" t="s">
        <v>210</v>
      </c>
      <c r="B1" s="235"/>
      <c r="C1" s="235"/>
      <c r="D1" s="235"/>
      <c r="E1" s="235"/>
    </row>
    <row r="2" spans="1:5">
      <c r="A2" s="139" t="s">
        <v>205</v>
      </c>
      <c r="B2" s="139"/>
      <c r="C2" s="139"/>
      <c r="D2" s="139"/>
      <c r="E2" s="139"/>
    </row>
    <row r="3" spans="1:5" ht="22.5" customHeight="1">
      <c r="A3" s="140" t="s">
        <v>43</v>
      </c>
      <c r="B3" s="140"/>
      <c r="C3" s="140"/>
      <c r="D3" s="140"/>
      <c r="E3" s="140"/>
    </row>
    <row r="4" spans="1:5">
      <c r="A4" s="30"/>
      <c r="B4" s="1" t="s">
        <v>206</v>
      </c>
      <c r="C4" s="31" t="s">
        <v>45</v>
      </c>
      <c r="D4" s="120" t="s">
        <v>196</v>
      </c>
      <c r="E4" s="33" t="s">
        <v>207</v>
      </c>
    </row>
    <row r="5" spans="1:5">
      <c r="A5" s="34"/>
      <c r="B5" s="35" t="s">
        <v>48</v>
      </c>
      <c r="C5" s="36"/>
      <c r="D5" s="36"/>
      <c r="E5" s="121" t="s">
        <v>208</v>
      </c>
    </row>
    <row r="6" spans="1:5">
      <c r="A6" s="1">
        <v>1</v>
      </c>
      <c r="B6" s="105" t="s">
        <v>50</v>
      </c>
      <c r="C6" s="1"/>
      <c r="D6" s="106" t="s">
        <v>21</v>
      </c>
      <c r="E6" s="121" t="s">
        <v>22</v>
      </c>
    </row>
    <row r="7" spans="1:5">
      <c r="A7" s="43"/>
      <c r="B7" s="44"/>
      <c r="C7" s="45"/>
      <c r="D7" s="46"/>
      <c r="E7" s="48" t="s">
        <v>51</v>
      </c>
    </row>
    <row r="8" spans="1:5">
      <c r="A8" s="47" t="s">
        <v>23</v>
      </c>
      <c r="B8" s="48" t="s">
        <v>52</v>
      </c>
      <c r="C8" s="49"/>
      <c r="D8" s="50">
        <v>2817.84</v>
      </c>
      <c r="E8" s="48"/>
    </row>
    <row r="9" spans="1:5">
      <c r="A9" s="51"/>
      <c r="B9" s="52"/>
      <c r="C9" s="53"/>
      <c r="D9" s="54"/>
      <c r="E9" s="52"/>
    </row>
    <row r="10" spans="1:5">
      <c r="A10" s="47" t="s">
        <v>26</v>
      </c>
      <c r="B10" s="48" t="s">
        <v>54</v>
      </c>
      <c r="C10" s="43"/>
      <c r="D10" s="46"/>
      <c r="E10" s="44"/>
    </row>
    <row r="11" spans="1:5">
      <c r="A11" s="58"/>
      <c r="B11" s="59"/>
      <c r="C11" s="60"/>
      <c r="D11" s="61"/>
      <c r="E11" s="59"/>
    </row>
    <row r="12" spans="1:5">
      <c r="A12" s="62"/>
      <c r="B12" s="63"/>
      <c r="C12" s="62"/>
      <c r="D12" s="64"/>
      <c r="E12" s="63"/>
    </row>
    <row r="13" spans="1:5">
      <c r="A13" s="34" t="s">
        <v>55</v>
      </c>
      <c r="B13" s="65" t="s">
        <v>56</v>
      </c>
      <c r="C13" s="66"/>
      <c r="D13" s="67">
        <f>D8+D11</f>
        <v>2817.84</v>
      </c>
      <c r="E13" s="68"/>
    </row>
    <row r="14" spans="1:5">
      <c r="A14" s="30"/>
      <c r="B14" s="69"/>
      <c r="C14" s="30"/>
      <c r="D14" s="70"/>
      <c r="E14" s="69"/>
    </row>
    <row r="15" spans="1:5">
      <c r="A15" s="71"/>
      <c r="B15" s="72" t="s">
        <v>57</v>
      </c>
      <c r="C15" s="73"/>
      <c r="D15" s="74"/>
      <c r="E15" s="75"/>
    </row>
    <row r="16" spans="1:5">
      <c r="A16" s="76"/>
      <c r="B16" s="77" t="s">
        <v>58</v>
      </c>
      <c r="C16" s="78" t="s">
        <v>20</v>
      </c>
      <c r="D16" s="79" t="s">
        <v>21</v>
      </c>
      <c r="E16" s="77" t="s">
        <v>22</v>
      </c>
    </row>
    <row r="17" spans="1:8">
      <c r="A17" s="55" t="s">
        <v>23</v>
      </c>
      <c r="B17" s="57" t="s">
        <v>59</v>
      </c>
      <c r="C17" s="80"/>
      <c r="D17" s="56">
        <f>((2*22)*4)-(D13*6%)</f>
        <v>6.9295999999999935</v>
      </c>
      <c r="E17" s="57" t="s">
        <v>60</v>
      </c>
    </row>
    <row r="18" spans="1:8">
      <c r="A18" s="55" t="s">
        <v>26</v>
      </c>
      <c r="B18" s="57" t="s">
        <v>61</v>
      </c>
      <c r="C18" s="80">
        <v>0</v>
      </c>
      <c r="D18" s="56">
        <v>0</v>
      </c>
      <c r="E18" s="57"/>
      <c r="H18" s="108"/>
    </row>
    <row r="19" spans="1:8">
      <c r="A19" s="55" t="s">
        <v>33</v>
      </c>
      <c r="B19" s="57" t="s">
        <v>182</v>
      </c>
      <c r="C19" s="80">
        <v>0</v>
      </c>
      <c r="D19" s="56">
        <v>41</v>
      </c>
      <c r="E19" s="57"/>
    </row>
    <row r="20" spans="1:8">
      <c r="A20" s="55" t="s">
        <v>64</v>
      </c>
      <c r="B20" s="57" t="s">
        <v>65</v>
      </c>
      <c r="C20" s="80"/>
      <c r="D20" s="56">
        <v>5</v>
      </c>
      <c r="E20" s="57"/>
    </row>
    <row r="21" spans="1:8">
      <c r="A21" s="81"/>
      <c r="B21" s="77" t="s">
        <v>66</v>
      </c>
      <c r="C21" s="82">
        <f>SUM(C17:C20)</f>
        <v>0</v>
      </c>
      <c r="D21" s="79">
        <f>SUM(D17:D20)</f>
        <v>52.929599999999994</v>
      </c>
      <c r="E21" s="57"/>
    </row>
    <row r="22" spans="1:8">
      <c r="A22" s="30"/>
      <c r="B22" s="69"/>
      <c r="C22" s="30"/>
      <c r="D22" s="70"/>
      <c r="E22" s="69"/>
    </row>
    <row r="23" spans="1:8">
      <c r="A23" s="71"/>
      <c r="B23" s="72" t="s">
        <v>67</v>
      </c>
      <c r="C23" s="73"/>
      <c r="D23" s="74"/>
      <c r="E23" s="75"/>
    </row>
    <row r="24" spans="1:8">
      <c r="A24" s="76"/>
      <c r="B24" s="77" t="s">
        <v>68</v>
      </c>
      <c r="C24" s="78" t="s">
        <v>20</v>
      </c>
      <c r="D24" s="79" t="s">
        <v>21</v>
      </c>
      <c r="E24" s="77" t="s">
        <v>22</v>
      </c>
    </row>
    <row r="25" spans="1:8">
      <c r="A25" s="55" t="s">
        <v>23</v>
      </c>
      <c r="B25" s="57" t="s">
        <v>69</v>
      </c>
      <c r="C25" s="80">
        <v>0.2</v>
      </c>
      <c r="D25" s="56">
        <f>D13*C25</f>
        <v>563.5680000000001</v>
      </c>
      <c r="E25" s="57" t="s">
        <v>70</v>
      </c>
    </row>
    <row r="26" spans="1:8">
      <c r="A26" s="55" t="s">
        <v>26</v>
      </c>
      <c r="B26" s="57" t="s">
        <v>71</v>
      </c>
      <c r="C26" s="80">
        <v>0.08</v>
      </c>
      <c r="D26" s="56">
        <f t="shared" ref="D26:D32" si="0">D$13*C26</f>
        <v>225.42720000000003</v>
      </c>
      <c r="E26" s="57" t="s">
        <v>72</v>
      </c>
    </row>
    <row r="27" spans="1:8">
      <c r="A27" s="55" t="s">
        <v>33</v>
      </c>
      <c r="B27" s="57" t="s">
        <v>73</v>
      </c>
      <c r="C27" s="80">
        <v>2.5000000000000001E-2</v>
      </c>
      <c r="D27" s="56">
        <f t="shared" si="0"/>
        <v>70.446000000000012</v>
      </c>
      <c r="E27" s="57" t="s">
        <v>74</v>
      </c>
    </row>
    <row r="28" spans="1:8">
      <c r="A28" s="55" t="s">
        <v>64</v>
      </c>
      <c r="B28" s="57" t="s">
        <v>75</v>
      </c>
      <c r="C28" s="80">
        <v>0.01</v>
      </c>
      <c r="D28" s="56">
        <f t="shared" si="0"/>
        <v>28.178400000000003</v>
      </c>
      <c r="E28" s="57" t="s">
        <v>76</v>
      </c>
    </row>
    <row r="29" spans="1:8">
      <c r="A29" s="55" t="s">
        <v>77</v>
      </c>
      <c r="B29" s="57" t="s">
        <v>78</v>
      </c>
      <c r="C29" s="80">
        <v>2.5000000000000001E-2</v>
      </c>
      <c r="D29" s="56">
        <f t="shared" si="0"/>
        <v>70.446000000000012</v>
      </c>
      <c r="E29" s="57" t="s">
        <v>79</v>
      </c>
    </row>
    <row r="30" spans="1:8">
      <c r="A30" s="55" t="s">
        <v>80</v>
      </c>
      <c r="B30" s="57" t="s">
        <v>81</v>
      </c>
      <c r="C30" s="80">
        <v>2E-3</v>
      </c>
      <c r="D30" s="56">
        <f t="shared" si="0"/>
        <v>5.6356800000000007</v>
      </c>
      <c r="E30" s="57" t="s">
        <v>82</v>
      </c>
    </row>
    <row r="31" spans="1:8">
      <c r="A31" s="55" t="s">
        <v>83</v>
      </c>
      <c r="B31" s="57" t="s">
        <v>84</v>
      </c>
      <c r="C31" s="80">
        <v>6.0000000000000001E-3</v>
      </c>
      <c r="D31" s="56">
        <f t="shared" si="0"/>
        <v>16.907040000000002</v>
      </c>
      <c r="E31" s="57" t="s">
        <v>85</v>
      </c>
    </row>
    <row r="32" spans="1:8">
      <c r="A32" s="157" t="s">
        <v>86</v>
      </c>
      <c r="B32" s="181" t="s">
        <v>87</v>
      </c>
      <c r="C32" s="182">
        <f>JORNALISTA!C32</f>
        <v>0.02</v>
      </c>
      <c r="D32" s="179">
        <f t="shared" si="0"/>
        <v>56.356800000000007</v>
      </c>
      <c r="E32" s="181" t="s">
        <v>88</v>
      </c>
    </row>
    <row r="33" spans="1:5">
      <c r="A33" s="157"/>
      <c r="B33" s="185" t="s">
        <v>89</v>
      </c>
      <c r="C33" s="186">
        <f>SUM(C25:C32)</f>
        <v>0.3680000000000001</v>
      </c>
      <c r="D33" s="187">
        <f>SUM(D25:D32)</f>
        <v>1036.9651200000001</v>
      </c>
      <c r="E33" s="181"/>
    </row>
    <row r="34" spans="1:5">
      <c r="A34" s="30"/>
      <c r="B34" s="69"/>
      <c r="C34" s="30"/>
      <c r="D34" s="70"/>
      <c r="E34" s="69"/>
    </row>
    <row r="35" spans="1:5">
      <c r="A35" s="71"/>
      <c r="B35" s="72" t="s">
        <v>90</v>
      </c>
      <c r="C35" s="73"/>
      <c r="D35" s="74"/>
      <c r="E35" s="75"/>
    </row>
    <row r="36" spans="1:5">
      <c r="A36" s="76"/>
      <c r="B36" s="77"/>
      <c r="C36" s="78" t="s">
        <v>20</v>
      </c>
      <c r="D36" s="79" t="s">
        <v>21</v>
      </c>
      <c r="E36" s="77" t="s">
        <v>22</v>
      </c>
    </row>
    <row r="37" spans="1:5">
      <c r="A37" s="55" t="s">
        <v>23</v>
      </c>
      <c r="B37" s="57" t="s">
        <v>91</v>
      </c>
      <c r="C37" s="80">
        <v>8.3299999999999999E-2</v>
      </c>
      <c r="D37" s="56">
        <f>D$13*C37</f>
        <v>234.72607200000002</v>
      </c>
      <c r="E37" s="57" t="s">
        <v>92</v>
      </c>
    </row>
    <row r="38" spans="1:5">
      <c r="A38" s="55" t="s">
        <v>26</v>
      </c>
      <c r="B38" s="52" t="s">
        <v>93</v>
      </c>
      <c r="C38" s="83">
        <v>8.3299999999999999E-2</v>
      </c>
      <c r="D38" s="56">
        <f>D$13*C38</f>
        <v>234.72607200000002</v>
      </c>
      <c r="E38" s="84" t="s">
        <v>94</v>
      </c>
    </row>
    <row r="39" spans="1:5">
      <c r="A39" s="55" t="s">
        <v>33</v>
      </c>
      <c r="B39" s="57" t="s">
        <v>95</v>
      </c>
      <c r="C39" s="80">
        <v>2.7799999999999998E-2</v>
      </c>
      <c r="D39" s="56">
        <f>D$13*C39</f>
        <v>78.335952000000006</v>
      </c>
      <c r="E39" s="57" t="s">
        <v>96</v>
      </c>
    </row>
    <row r="40" spans="1:5">
      <c r="A40" s="85"/>
      <c r="B40" s="86" t="s">
        <v>97</v>
      </c>
      <c r="C40" s="87">
        <f>SUM(C37:C39)</f>
        <v>0.19439999999999999</v>
      </c>
      <c r="D40" s="88">
        <f>SUM(D37:D39)</f>
        <v>547.788096</v>
      </c>
      <c r="E40" s="44"/>
    </row>
    <row r="41" spans="1:5">
      <c r="A41" s="109"/>
      <c r="B41" s="44"/>
      <c r="C41" s="110"/>
      <c r="D41" s="46"/>
      <c r="E41" s="111" t="s">
        <v>98</v>
      </c>
    </row>
    <row r="42" spans="1:5">
      <c r="A42" s="194" t="s">
        <v>33</v>
      </c>
      <c r="B42" s="153" t="s">
        <v>99</v>
      </c>
      <c r="C42" s="154">
        <f>C40*C33</f>
        <v>7.1539200000000011E-2</v>
      </c>
      <c r="D42" s="155">
        <f>D$13*C42</f>
        <v>201.58601932800005</v>
      </c>
      <c r="E42" s="195" t="s">
        <v>100</v>
      </c>
    </row>
    <row r="43" spans="1:5">
      <c r="A43" s="229"/>
      <c r="B43" s="199" t="s">
        <v>101</v>
      </c>
      <c r="C43" s="207">
        <f>SUM(C40:C42)</f>
        <v>0.26593919999999999</v>
      </c>
      <c r="D43" s="208">
        <f>SUM(D40:D42)</f>
        <v>749.37411532800002</v>
      </c>
      <c r="E43" s="181"/>
    </row>
    <row r="44" spans="1:5">
      <c r="A44" s="30"/>
      <c r="B44" s="69"/>
      <c r="C44" s="93"/>
      <c r="D44" s="70"/>
      <c r="E44" s="69"/>
    </row>
    <row r="45" spans="1:5">
      <c r="A45" s="142"/>
      <c r="B45" s="143" t="s">
        <v>102</v>
      </c>
      <c r="C45" s="144"/>
      <c r="D45" s="145"/>
      <c r="E45" s="146"/>
    </row>
    <row r="46" spans="1:5">
      <c r="A46" s="158"/>
      <c r="B46" s="159"/>
      <c r="C46" s="200" t="s">
        <v>20</v>
      </c>
      <c r="D46" s="161" t="s">
        <v>21</v>
      </c>
      <c r="E46" s="159" t="s">
        <v>22</v>
      </c>
    </row>
    <row r="47" spans="1:5">
      <c r="A47" s="201" t="s">
        <v>23</v>
      </c>
      <c r="B47" s="191" t="s">
        <v>103</v>
      </c>
      <c r="C47" s="188">
        <v>6.9999999999999999E-4</v>
      </c>
      <c r="D47" s="192">
        <f>D$13*C47</f>
        <v>1.972488</v>
      </c>
      <c r="E47" s="191" t="s">
        <v>104</v>
      </c>
    </row>
    <row r="48" spans="1:5">
      <c r="A48" s="202"/>
      <c r="B48" s="183"/>
      <c r="C48" s="160"/>
      <c r="D48" s="189"/>
      <c r="E48" s="183" t="s">
        <v>105</v>
      </c>
    </row>
    <row r="49" spans="1:5">
      <c r="A49" s="152"/>
      <c r="B49" s="153"/>
      <c r="C49" s="154"/>
      <c r="D49" s="155"/>
      <c r="E49" s="153" t="s">
        <v>106</v>
      </c>
    </row>
    <row r="50" spans="1:5">
      <c r="A50" s="203"/>
      <c r="B50" s="196" t="s">
        <v>97</v>
      </c>
      <c r="C50" s="204">
        <f>SUM(C47:C49)</f>
        <v>6.9999999999999999E-4</v>
      </c>
      <c r="D50" s="205">
        <f>SUM(D47:D49)</f>
        <v>1.972488</v>
      </c>
      <c r="E50" s="183"/>
    </row>
    <row r="51" spans="1:5">
      <c r="A51" s="190"/>
      <c r="B51" s="197"/>
      <c r="C51" s="188"/>
      <c r="D51" s="192"/>
      <c r="E51" s="193" t="s">
        <v>98</v>
      </c>
    </row>
    <row r="52" spans="1:5">
      <c r="A52" s="194" t="s">
        <v>26</v>
      </c>
      <c r="B52" s="198" t="s">
        <v>99</v>
      </c>
      <c r="C52" s="154">
        <f>C50*C33</f>
        <v>2.5760000000000008E-4</v>
      </c>
      <c r="D52" s="155">
        <f>D$13*C52</f>
        <v>0.7258755840000003</v>
      </c>
      <c r="E52" s="195" t="s">
        <v>176</v>
      </c>
    </row>
    <row r="53" spans="1:5">
      <c r="A53" s="206"/>
      <c r="B53" s="199" t="s">
        <v>107</v>
      </c>
      <c r="C53" s="207">
        <f>SUM(C50:C52)</f>
        <v>9.5760000000000007E-4</v>
      </c>
      <c r="D53" s="208">
        <f>SUM(D50:D52)</f>
        <v>2.6983635840000004</v>
      </c>
      <c r="E53" s="181"/>
    </row>
    <row r="54" spans="1:5">
      <c r="A54" s="30"/>
      <c r="B54" s="69"/>
      <c r="C54" s="30"/>
      <c r="D54" s="70"/>
      <c r="E54" s="69"/>
    </row>
    <row r="55" spans="1:5">
      <c r="A55" s="142"/>
      <c r="B55" s="143" t="s">
        <v>108</v>
      </c>
      <c r="C55" s="144"/>
      <c r="D55" s="145"/>
      <c r="E55" s="146"/>
    </row>
    <row r="56" spans="1:5">
      <c r="A56" s="142"/>
      <c r="B56" s="159"/>
      <c r="C56" s="209" t="s">
        <v>20</v>
      </c>
      <c r="D56" s="178" t="s">
        <v>21</v>
      </c>
      <c r="E56" s="148" t="s">
        <v>22</v>
      </c>
    </row>
    <row r="57" spans="1:5">
      <c r="A57" s="190"/>
      <c r="B57" s="191"/>
      <c r="C57" s="201"/>
      <c r="D57" s="210"/>
      <c r="E57" s="211" t="s">
        <v>109</v>
      </c>
    </row>
    <row r="58" spans="1:5">
      <c r="A58" s="212" t="s">
        <v>23</v>
      </c>
      <c r="B58" s="183" t="s">
        <v>110</v>
      </c>
      <c r="C58" s="160">
        <f>5%*8.33%</f>
        <v>4.1650000000000003E-3</v>
      </c>
      <c r="D58" s="213">
        <f>D$13*C58</f>
        <v>11.736303600000001</v>
      </c>
      <c r="E58" s="211" t="s">
        <v>111</v>
      </c>
    </row>
    <row r="59" spans="1:5">
      <c r="A59" s="194"/>
      <c r="B59" s="153"/>
      <c r="C59" s="154"/>
      <c r="D59" s="214"/>
      <c r="E59" s="195" t="s">
        <v>112</v>
      </c>
    </row>
    <row r="60" spans="1:5">
      <c r="A60" s="202"/>
      <c r="B60" s="183"/>
      <c r="C60" s="160"/>
      <c r="D60" s="189"/>
      <c r="E60" s="193" t="s">
        <v>113</v>
      </c>
    </row>
    <row r="61" spans="1:5">
      <c r="A61" s="152" t="s">
        <v>26</v>
      </c>
      <c r="B61" s="153" t="s">
        <v>114</v>
      </c>
      <c r="C61" s="154">
        <f>C58*8%</f>
        <v>3.3320000000000002E-4</v>
      </c>
      <c r="D61" s="155">
        <f>D$13*C61</f>
        <v>0.93890428800000014</v>
      </c>
      <c r="E61" s="195" t="s">
        <v>115</v>
      </c>
    </row>
    <row r="62" spans="1:5">
      <c r="A62" s="201"/>
      <c r="B62" s="191" t="s">
        <v>116</v>
      </c>
      <c r="C62" s="188"/>
      <c r="D62" s="192"/>
      <c r="E62" s="191" t="s">
        <v>117</v>
      </c>
    </row>
    <row r="63" spans="1:5">
      <c r="A63" s="152" t="s">
        <v>33</v>
      </c>
      <c r="B63" s="153" t="s">
        <v>118</v>
      </c>
      <c r="C63" s="154">
        <v>0.02</v>
      </c>
      <c r="D63" s="155">
        <f>D$13*C63</f>
        <v>56.356800000000007</v>
      </c>
      <c r="E63" s="153"/>
    </row>
    <row r="64" spans="1:5">
      <c r="A64" s="201"/>
      <c r="B64" s="191"/>
      <c r="C64" s="215"/>
      <c r="D64" s="192"/>
      <c r="E64" s="193" t="s">
        <v>119</v>
      </c>
    </row>
    <row r="65" spans="1:5">
      <c r="A65" s="202" t="s">
        <v>64</v>
      </c>
      <c r="B65" s="183" t="s">
        <v>120</v>
      </c>
      <c r="C65" s="216">
        <f>(7/30)/12</f>
        <v>1.9444444444444445E-2</v>
      </c>
      <c r="D65" s="189">
        <f>D$13*C65</f>
        <v>54.791333333333334</v>
      </c>
      <c r="E65" s="211" t="s">
        <v>121</v>
      </c>
    </row>
    <row r="66" spans="1:5">
      <c r="A66" s="152"/>
      <c r="B66" s="183"/>
      <c r="C66" s="217"/>
      <c r="D66" s="155"/>
      <c r="E66" s="211" t="s">
        <v>122</v>
      </c>
    </row>
    <row r="67" spans="1:5">
      <c r="A67" s="212" t="s">
        <v>77</v>
      </c>
      <c r="B67" s="191" t="s">
        <v>99</v>
      </c>
      <c r="C67" s="218">
        <f>C65*C33</f>
        <v>7.1555555555555574E-3</v>
      </c>
      <c r="D67" s="189">
        <f>D$13*C67</f>
        <v>20.163210666666672</v>
      </c>
      <c r="E67" s="191" t="s">
        <v>123</v>
      </c>
    </row>
    <row r="68" spans="1:5">
      <c r="A68" s="212"/>
      <c r="B68" s="153"/>
      <c r="C68" s="218"/>
      <c r="D68" s="219"/>
      <c r="E68" s="153" t="s">
        <v>124</v>
      </c>
    </row>
    <row r="69" spans="1:5">
      <c r="A69" s="201"/>
      <c r="B69" s="191" t="s">
        <v>116</v>
      </c>
      <c r="C69" s="188"/>
      <c r="D69" s="192"/>
      <c r="E69" s="183" t="s">
        <v>117</v>
      </c>
    </row>
    <row r="70" spans="1:5">
      <c r="A70" s="152" t="s">
        <v>80</v>
      </c>
      <c r="B70" s="153" t="s">
        <v>125</v>
      </c>
      <c r="C70" s="154">
        <v>0.02</v>
      </c>
      <c r="D70" s="155">
        <f>D$13*C70</f>
        <v>56.356800000000007</v>
      </c>
      <c r="E70" s="153"/>
    </row>
    <row r="71" spans="1:5">
      <c r="A71" s="184"/>
      <c r="B71" s="185" t="s">
        <v>126</v>
      </c>
      <c r="C71" s="186">
        <f>SUM(C58:C70)</f>
        <v>7.10982E-2</v>
      </c>
      <c r="D71" s="187">
        <f>SUM(D58:D70)</f>
        <v>200.34335188800003</v>
      </c>
      <c r="E71" s="181"/>
    </row>
    <row r="72" spans="1:5">
      <c r="A72" s="30"/>
      <c r="B72" s="69"/>
      <c r="C72" s="93"/>
      <c r="D72" s="70"/>
      <c r="E72" s="69"/>
    </row>
    <row r="73" spans="1:5">
      <c r="A73" s="142"/>
      <c r="B73" s="143" t="s">
        <v>127</v>
      </c>
      <c r="C73" s="144"/>
      <c r="D73" s="145"/>
      <c r="E73" s="146"/>
    </row>
    <row r="74" spans="1:5">
      <c r="A74" s="233"/>
      <c r="B74" s="151"/>
      <c r="C74" s="234" t="s">
        <v>20</v>
      </c>
      <c r="D74" s="178" t="s">
        <v>21</v>
      </c>
      <c r="E74" s="151" t="s">
        <v>22</v>
      </c>
    </row>
    <row r="75" spans="1:5">
      <c r="A75" s="202"/>
      <c r="B75" s="183"/>
      <c r="C75" s="160"/>
      <c r="D75" s="189"/>
      <c r="E75" s="193" t="s">
        <v>113</v>
      </c>
    </row>
    <row r="76" spans="1:5">
      <c r="A76" s="202" t="s">
        <v>23</v>
      </c>
      <c r="B76" s="183" t="s">
        <v>128</v>
      </c>
      <c r="C76" s="160">
        <f>(5/30)/12</f>
        <v>1.3888888888888888E-2</v>
      </c>
      <c r="D76" s="189">
        <f>D$13*C76</f>
        <v>39.136666666666663</v>
      </c>
      <c r="E76" s="211" t="s">
        <v>129</v>
      </c>
    </row>
    <row r="77" spans="1:5">
      <c r="A77" s="190"/>
      <c r="B77" s="191"/>
      <c r="C77" s="220"/>
      <c r="D77" s="192"/>
      <c r="E77" s="191" t="s">
        <v>130</v>
      </c>
    </row>
    <row r="78" spans="1:5">
      <c r="A78" s="212" t="s">
        <v>26</v>
      </c>
      <c r="B78" s="183" t="s">
        <v>131</v>
      </c>
      <c r="C78" s="218">
        <v>2.1000000000000001E-4</v>
      </c>
      <c r="D78" s="189">
        <f>D$13*C78</f>
        <v>0.59174640000000001</v>
      </c>
      <c r="E78" s="183" t="s">
        <v>132</v>
      </c>
    </row>
    <row r="79" spans="1:5">
      <c r="A79" s="194"/>
      <c r="B79" s="153"/>
      <c r="C79" s="221"/>
      <c r="D79" s="155"/>
      <c r="E79" s="153" t="s">
        <v>133</v>
      </c>
    </row>
    <row r="80" spans="1:5">
      <c r="A80" s="202"/>
      <c r="B80" s="183"/>
      <c r="C80" s="216"/>
      <c r="D80" s="189"/>
      <c r="E80" s="173" t="s">
        <v>134</v>
      </c>
    </row>
    <row r="81" spans="1:5">
      <c r="A81" s="202" t="s">
        <v>33</v>
      </c>
      <c r="B81" s="183" t="s">
        <v>135</v>
      </c>
      <c r="C81" s="216">
        <f>(3/30)/12</f>
        <v>8.3333333333333332E-3</v>
      </c>
      <c r="D81" s="189">
        <f>D$13*C81</f>
        <v>23.481999999999999</v>
      </c>
      <c r="E81" s="211" t="s">
        <v>136</v>
      </c>
    </row>
    <row r="82" spans="1:5">
      <c r="A82" s="152"/>
      <c r="B82" s="183"/>
      <c r="C82" s="217"/>
      <c r="D82" s="155"/>
      <c r="E82" s="211" t="s">
        <v>137</v>
      </c>
    </row>
    <row r="83" spans="1:5">
      <c r="A83" s="212" t="s">
        <v>64</v>
      </c>
      <c r="B83" s="191" t="s">
        <v>138</v>
      </c>
      <c r="C83" s="218">
        <f>(15/30)/12*0.1</f>
        <v>4.1666666666666666E-3</v>
      </c>
      <c r="D83" s="189">
        <f>D$13*C83</f>
        <v>11.741</v>
      </c>
      <c r="E83" s="191" t="s">
        <v>139</v>
      </c>
    </row>
    <row r="84" spans="1:5">
      <c r="A84" s="212"/>
      <c r="B84" s="153"/>
      <c r="C84" s="218"/>
      <c r="D84" s="219"/>
      <c r="E84" s="153" t="s">
        <v>140</v>
      </c>
    </row>
    <row r="85" spans="1:5">
      <c r="A85" s="184"/>
      <c r="B85" s="185" t="s">
        <v>39</v>
      </c>
      <c r="C85" s="186">
        <f>SUM(C75:C84)</f>
        <v>2.6598888888888887E-2</v>
      </c>
      <c r="D85" s="187">
        <f>SUM(D75:D84)</f>
        <v>74.95141306666666</v>
      </c>
      <c r="E85" s="181"/>
    </row>
    <row r="86" spans="1:5">
      <c r="A86" s="157" t="s">
        <v>77</v>
      </c>
      <c r="B86" s="181" t="s">
        <v>141</v>
      </c>
      <c r="C86" s="188">
        <f>12.5%*39.8%</f>
        <v>4.9749999999999996E-2</v>
      </c>
      <c r="D86" s="189">
        <f>D$13*C86</f>
        <v>140.18753999999998</v>
      </c>
      <c r="E86" s="191" t="s">
        <v>142</v>
      </c>
    </row>
    <row r="87" spans="1:5">
      <c r="A87" s="222"/>
      <c r="B87" s="223" t="s">
        <v>143</v>
      </c>
      <c r="C87" s="222"/>
      <c r="D87" s="224">
        <f>SUM(D85:D86)</f>
        <v>215.13895306666666</v>
      </c>
      <c r="E87" s="153" t="s">
        <v>144</v>
      </c>
    </row>
    <row r="88" spans="1:5">
      <c r="A88" s="24"/>
      <c r="B88" s="25"/>
      <c r="C88" s="24"/>
      <c r="D88" s="26"/>
      <c r="E88" s="28"/>
    </row>
    <row r="89" spans="1:5">
      <c r="A89" s="157"/>
      <c r="B89" s="185" t="s">
        <v>145</v>
      </c>
      <c r="C89" s="186"/>
      <c r="D89" s="187">
        <f>D87+D71+D53+D43+D33+D21+D13</f>
        <v>5075.2895038666666</v>
      </c>
      <c r="E89" s="181"/>
    </row>
    <row r="90" spans="1:5">
      <c r="A90" s="164"/>
      <c r="B90" s="165"/>
      <c r="C90" s="225"/>
      <c r="D90" s="167"/>
      <c r="E90" s="173"/>
    </row>
    <row r="91" spans="1:5" ht="15.75">
      <c r="A91" s="164"/>
      <c r="B91" s="185" t="s">
        <v>146</v>
      </c>
      <c r="C91" s="186"/>
      <c r="D91" s="226" t="s">
        <v>209</v>
      </c>
      <c r="E91" s="227">
        <f>D89*D91</f>
        <v>20301.158015466666</v>
      </c>
    </row>
    <row r="92" spans="1:5">
      <c r="A92" s="30"/>
      <c r="B92" s="69"/>
      <c r="C92" s="30"/>
      <c r="D92" s="70"/>
      <c r="E92" s="69"/>
    </row>
    <row r="93" spans="1:5">
      <c r="A93" s="142"/>
      <c r="B93" s="143" t="s">
        <v>19</v>
      </c>
      <c r="C93" s="144"/>
      <c r="D93" s="145"/>
      <c r="E93" s="146"/>
    </row>
    <row r="94" spans="1:5">
      <c r="A94" s="147"/>
      <c r="B94" s="148"/>
      <c r="C94" s="149" t="s">
        <v>20</v>
      </c>
      <c r="D94" s="150" t="s">
        <v>21</v>
      </c>
      <c r="E94" s="151" t="s">
        <v>22</v>
      </c>
    </row>
    <row r="95" spans="1:5">
      <c r="A95" s="152" t="s">
        <v>23</v>
      </c>
      <c r="B95" s="153" t="s">
        <v>24</v>
      </c>
      <c r="C95" s="154">
        <v>0</v>
      </c>
      <c r="D95" s="155">
        <f>E91*C95</f>
        <v>0</v>
      </c>
      <c r="E95" s="156" t="s">
        <v>25</v>
      </c>
    </row>
    <row r="96" spans="1:5">
      <c r="A96" s="157" t="s">
        <v>26</v>
      </c>
      <c r="B96" s="153" t="s">
        <v>27</v>
      </c>
      <c r="C96" s="154">
        <v>0</v>
      </c>
      <c r="D96" s="179">
        <f>(E91+D95)*C96</f>
        <v>0</v>
      </c>
      <c r="E96" s="156" t="s">
        <v>28</v>
      </c>
    </row>
    <row r="97" spans="1:5">
      <c r="A97" s="201"/>
      <c r="B97" s="159" t="s">
        <v>29</v>
      </c>
      <c r="C97" s="160"/>
      <c r="D97" s="161">
        <f>SUM(D95:D96)</f>
        <v>0</v>
      </c>
      <c r="E97" s="162"/>
    </row>
    <row r="98" spans="1:5">
      <c r="A98" s="229" t="s">
        <v>148</v>
      </c>
      <c r="B98" s="228" t="s">
        <v>149</v>
      </c>
      <c r="C98" s="230"/>
      <c r="D98" s="231"/>
      <c r="E98" s="232"/>
    </row>
    <row r="99" spans="1:5">
      <c r="A99" s="164"/>
      <c r="B99" s="165"/>
      <c r="C99" s="166"/>
      <c r="D99" s="167"/>
      <c r="E99" s="168"/>
    </row>
    <row r="100" spans="1:5">
      <c r="A100" s="169"/>
      <c r="B100" s="170" t="s">
        <v>31</v>
      </c>
      <c r="C100" s="171"/>
      <c r="D100" s="150">
        <f>(E91+D97)/(1-6.65%)</f>
        <v>21747.357274201036</v>
      </c>
      <c r="E100" s="172"/>
    </row>
    <row r="101" spans="1:5">
      <c r="A101" s="30"/>
      <c r="B101" s="69"/>
      <c r="C101" s="93"/>
      <c r="D101" s="70"/>
      <c r="E101" s="100"/>
    </row>
    <row r="102" spans="1:5">
      <c r="A102" s="142"/>
      <c r="B102" s="143" t="s">
        <v>32</v>
      </c>
      <c r="C102" s="175"/>
      <c r="D102" s="176"/>
      <c r="E102" s="177"/>
    </row>
    <row r="103" spans="1:5">
      <c r="A103" s="147"/>
      <c r="B103" s="148"/>
      <c r="C103" s="149" t="s">
        <v>20</v>
      </c>
      <c r="D103" s="178" t="s">
        <v>21</v>
      </c>
      <c r="E103" s="151" t="s">
        <v>22</v>
      </c>
    </row>
    <row r="104" spans="1:5">
      <c r="A104" s="152" t="s">
        <v>33</v>
      </c>
      <c r="B104" s="153" t="s">
        <v>34</v>
      </c>
      <c r="C104" s="154"/>
      <c r="D104" s="179"/>
      <c r="E104" s="180" t="s">
        <v>35</v>
      </c>
    </row>
    <row r="105" spans="1:5">
      <c r="A105" s="157"/>
      <c r="B105" s="181" t="s">
        <v>36</v>
      </c>
      <c r="C105" s="182">
        <v>1.6500000000000001E-2</v>
      </c>
      <c r="D105" s="179">
        <f>$D$100*C105</f>
        <v>358.83139502431715</v>
      </c>
      <c r="E105" s="183"/>
    </row>
    <row r="106" spans="1:5">
      <c r="A106" s="157"/>
      <c r="B106" s="181" t="s">
        <v>37</v>
      </c>
      <c r="C106" s="182">
        <v>0</v>
      </c>
      <c r="D106" s="179">
        <f>$D$100*C106</f>
        <v>0</v>
      </c>
      <c r="E106" s="183"/>
    </row>
    <row r="107" spans="1:5">
      <c r="A107" s="157"/>
      <c r="B107" s="181" t="s">
        <v>38</v>
      </c>
      <c r="C107" s="182">
        <v>0.03</v>
      </c>
      <c r="D107" s="179">
        <f>$D$100*C107</f>
        <v>652.42071822603111</v>
      </c>
      <c r="E107" s="183"/>
    </row>
    <row r="108" spans="1:5">
      <c r="A108" s="157"/>
      <c r="B108" s="181"/>
      <c r="C108" s="182">
        <v>0</v>
      </c>
      <c r="D108" s="179">
        <f>D100*C108</f>
        <v>0</v>
      </c>
      <c r="E108" s="183"/>
    </row>
    <row r="109" spans="1:5">
      <c r="A109" s="184"/>
      <c r="B109" s="185" t="s">
        <v>39</v>
      </c>
      <c r="C109" s="186">
        <f>SUM(C105:C108)</f>
        <v>4.65E-2</v>
      </c>
      <c r="D109" s="187">
        <f>SUM(D105:D108)</f>
        <v>1011.2521132503482</v>
      </c>
      <c r="E109" s="153"/>
    </row>
    <row r="110" spans="1:5">
      <c r="A110" s="157"/>
      <c r="B110" s="181"/>
      <c r="C110" s="188"/>
      <c r="D110" s="189"/>
      <c r="E110" s="181"/>
    </row>
    <row r="111" spans="1:5">
      <c r="A111" s="157"/>
      <c r="B111" s="185" t="s">
        <v>40</v>
      </c>
      <c r="C111" s="157"/>
      <c r="D111" s="187">
        <f>D109+D100</f>
        <v>22758.609387451386</v>
      </c>
      <c r="E111" s="181"/>
    </row>
    <row r="112" spans="1:5">
      <c r="A112" s="157"/>
      <c r="B112" s="185"/>
      <c r="C112" s="157"/>
      <c r="D112" s="187"/>
      <c r="E112" s="181"/>
    </row>
    <row r="113" spans="1:5">
      <c r="A113" s="157"/>
      <c r="B113" s="185"/>
      <c r="C113" s="157"/>
      <c r="D113" s="187"/>
      <c r="E113" s="181"/>
    </row>
    <row r="114" spans="1:5">
      <c r="A114" s="157"/>
      <c r="B114" s="185" t="s">
        <v>41</v>
      </c>
      <c r="C114" s="157">
        <v>12</v>
      </c>
      <c r="D114" s="187">
        <f>D111*C114</f>
        <v>273103.31264941662</v>
      </c>
      <c r="E114" s="181"/>
    </row>
    <row r="115" spans="1:5">
      <c r="A115" s="55"/>
      <c r="B115" s="77"/>
      <c r="C115" s="55"/>
      <c r="D115" s="79"/>
      <c r="E115" s="57"/>
    </row>
    <row r="116" spans="1:5" s="101" customFormat="1" ht="9"/>
    <row r="117" spans="1:5" s="101" customFormat="1" ht="9"/>
    <row r="118" spans="1:5" s="101" customFormat="1" ht="15.75">
      <c r="B118" s="102" t="s">
        <v>150</v>
      </c>
    </row>
    <row r="119" spans="1:5" s="101" customFormat="1" ht="9"/>
    <row r="120" spans="1:5" s="101" customFormat="1" ht="9"/>
    <row r="121" spans="1:5" s="101" customFormat="1" ht="9"/>
    <row r="122" spans="1:5" s="101" customFormat="1" ht="9"/>
    <row r="123" spans="1:5" s="101" customFormat="1" ht="9"/>
    <row r="124" spans="1:5" s="101" customFormat="1" ht="9"/>
    <row r="125" spans="1:5" s="101" customFormat="1" ht="9"/>
    <row r="126" spans="1:5" s="101" customFormat="1" ht="9"/>
    <row r="127" spans="1:5" s="101" customFormat="1" ht="9"/>
    <row r="128" spans="1:5" s="101" customFormat="1" ht="9"/>
    <row r="129" s="101" customFormat="1" ht="9"/>
    <row r="130" s="101" customFormat="1" ht="9"/>
    <row r="131" s="101" customFormat="1" ht="9"/>
    <row r="132" s="101" customFormat="1" ht="9"/>
    <row r="133" s="101" customFormat="1" ht="9"/>
    <row r="134" s="101" customFormat="1" ht="9"/>
    <row r="135" s="101" customFormat="1" ht="9"/>
    <row r="136" s="101" customFormat="1" ht="9"/>
    <row r="137" s="101" customFormat="1" ht="9"/>
    <row r="138" s="101" customFormat="1" ht="9"/>
    <row r="139" s="101" customFormat="1" ht="9"/>
    <row r="140" s="101" customFormat="1" ht="9"/>
    <row r="141" s="101" customFormat="1" ht="9"/>
    <row r="142" s="101" customFormat="1" ht="9"/>
    <row r="143" s="101" customFormat="1" ht="9"/>
    <row r="144" s="101" customFormat="1" ht="9"/>
    <row r="145" s="101" customFormat="1" ht="9"/>
    <row r="146" s="101" customFormat="1" ht="9"/>
    <row r="147" s="101" customFormat="1" ht="9"/>
    <row r="148" s="101" customFormat="1" ht="9"/>
    <row r="149" s="101" customFormat="1" ht="9"/>
    <row r="150" s="101" customFormat="1" ht="9"/>
    <row r="151" s="101" customFormat="1" ht="9"/>
    <row r="152" s="101" customFormat="1" ht="9"/>
    <row r="153" s="101" customFormat="1" ht="9"/>
    <row r="154" s="101" customFormat="1" ht="9"/>
    <row r="155" s="101" customFormat="1" ht="9"/>
    <row r="156" s="101" customFormat="1" ht="9"/>
    <row r="157" s="101" customFormat="1" ht="9"/>
    <row r="158" s="101" customFormat="1" ht="9"/>
    <row r="159" s="101" customFormat="1" ht="9"/>
    <row r="160" s="101" customFormat="1" ht="9"/>
    <row r="161" s="101" customFormat="1" ht="9"/>
    <row r="162" s="101" customFormat="1" ht="9"/>
    <row r="163" s="101" customFormat="1" ht="9"/>
    <row r="164" s="101" customFormat="1" ht="9"/>
    <row r="165" s="101" customFormat="1" ht="9"/>
    <row r="166" s="101" customFormat="1" ht="9"/>
    <row r="167" s="101" customFormat="1" ht="9"/>
    <row r="168" s="101" customFormat="1" ht="9"/>
    <row r="169" s="101" customFormat="1" ht="9"/>
    <row r="170" s="101" customFormat="1" ht="9"/>
    <row r="171" s="101" customFormat="1" ht="9"/>
    <row r="172" s="101" customFormat="1" ht="9"/>
    <row r="173" s="101" customFormat="1" ht="9"/>
    <row r="174" s="101" customFormat="1" ht="9"/>
    <row r="175" s="101" customFormat="1" ht="9"/>
    <row r="176" s="101" customFormat="1" ht="9"/>
    <row r="177" s="101" customFormat="1" ht="9"/>
    <row r="178" s="101" customFormat="1" ht="9"/>
    <row r="179" s="101" customFormat="1" ht="9"/>
    <row r="180" s="101" customFormat="1" ht="9"/>
    <row r="181" s="101" customFormat="1" ht="9"/>
    <row r="182" s="101" customFormat="1" ht="9"/>
    <row r="183" s="101" customFormat="1" ht="9"/>
    <row r="184" s="101" customFormat="1" ht="9"/>
    <row r="185" s="101" customFormat="1" ht="9"/>
    <row r="186" s="101" customFormat="1" ht="9"/>
    <row r="187" s="101" customFormat="1" ht="9"/>
    <row r="188" s="101" customFormat="1" ht="9"/>
    <row r="189" s="101" customFormat="1" ht="9"/>
    <row r="190" s="101" customFormat="1" ht="9"/>
    <row r="191" s="101" customFormat="1" ht="9"/>
    <row r="192" s="101" customFormat="1" ht="9"/>
    <row r="193" s="101" customFormat="1" ht="9"/>
    <row r="194" s="101" customFormat="1" ht="9"/>
    <row r="195" s="101" customFormat="1" ht="9"/>
    <row r="196" s="101" customFormat="1" ht="9"/>
    <row r="197" s="101" customFormat="1" ht="9"/>
    <row r="198" s="101" customFormat="1" ht="9"/>
    <row r="199" s="101" customFormat="1" ht="9"/>
    <row r="200" s="101" customFormat="1" ht="9"/>
    <row r="201" s="101" customFormat="1" ht="9"/>
    <row r="202" s="101" customFormat="1" ht="9"/>
    <row r="203" s="101" customFormat="1" ht="9"/>
    <row r="204" s="101" customFormat="1" ht="9"/>
    <row r="205" s="101" customFormat="1" ht="9"/>
    <row r="206" s="101" customFormat="1" ht="9"/>
    <row r="207" s="101" customFormat="1" ht="9"/>
    <row r="208" s="101" customFormat="1" ht="9"/>
    <row r="209" s="101" customFormat="1" ht="9"/>
    <row r="210" s="101" customFormat="1" ht="9"/>
    <row r="211" s="101" customFormat="1" ht="9"/>
    <row r="212" s="101" customFormat="1" ht="9"/>
    <row r="213" s="101" customFormat="1" ht="9"/>
    <row r="214" s="101" customFormat="1" ht="9"/>
    <row r="215" s="101" customFormat="1" ht="9"/>
    <row r="216" s="101" customFormat="1" ht="9"/>
    <row r="217" s="101" customFormat="1" ht="9"/>
    <row r="218" s="101" customFormat="1" ht="9"/>
    <row r="219" s="101" customFormat="1" ht="9"/>
    <row r="220" s="101" customFormat="1" ht="9"/>
    <row r="221" s="101" customFormat="1" ht="9"/>
    <row r="222" s="101" customFormat="1" ht="9"/>
    <row r="223" s="101" customFormat="1" ht="9"/>
    <row r="224" s="101" customFormat="1" ht="9"/>
    <row r="225" s="101" customFormat="1" ht="9"/>
    <row r="226" s="101" customFormat="1" ht="9"/>
    <row r="227" s="101" customFormat="1" ht="9"/>
    <row r="228" s="101" customFormat="1" ht="9"/>
    <row r="229" s="101" customFormat="1" ht="9"/>
    <row r="230" s="101" customFormat="1" ht="9"/>
    <row r="231" s="101" customFormat="1" ht="9"/>
    <row r="232" s="101" customFormat="1" ht="9"/>
    <row r="233" s="101" customFormat="1" ht="9"/>
    <row r="234" s="101" customFormat="1" ht="9"/>
    <row r="235" s="101" customFormat="1" ht="9"/>
    <row r="236" s="101" customFormat="1" ht="9"/>
    <row r="237" s="101" customFormat="1" ht="9"/>
    <row r="238" s="101" customFormat="1" ht="9"/>
    <row r="239" s="101" customFormat="1" ht="9"/>
    <row r="240" s="101" customFormat="1" ht="9"/>
    <row r="241" s="101" customFormat="1" ht="9"/>
    <row r="242" s="101" customFormat="1" ht="9"/>
    <row r="243" s="101" customFormat="1" ht="9"/>
    <row r="244" s="101" customFormat="1" ht="9"/>
    <row r="245" s="101" customFormat="1" ht="9"/>
    <row r="246" s="101" customFormat="1" ht="9"/>
    <row r="247" s="101" customFormat="1" ht="9"/>
    <row r="248" s="101" customFormat="1" ht="9"/>
    <row r="249" s="101" customFormat="1" ht="9"/>
    <row r="250" s="101" customFormat="1" ht="9"/>
    <row r="251" s="101" customFormat="1" ht="9"/>
    <row r="252" s="101" customFormat="1" ht="9"/>
    <row r="253" s="101" customFormat="1" ht="9"/>
    <row r="254" s="101" customFormat="1" ht="9"/>
    <row r="255" s="101" customFormat="1" ht="9"/>
    <row r="256" s="101" customFormat="1" ht="9"/>
    <row r="257" s="101" customFormat="1" ht="9"/>
    <row r="258" s="101" customFormat="1" ht="9"/>
    <row r="259" s="101" customFormat="1" ht="9"/>
    <row r="260" s="101" customFormat="1" ht="9"/>
    <row r="261" s="101" customFormat="1" ht="9"/>
    <row r="262" s="101" customFormat="1" ht="9"/>
    <row r="263" s="101" customFormat="1" ht="9"/>
    <row r="264" s="101" customFormat="1" ht="9"/>
    <row r="265" s="101" customFormat="1" ht="9"/>
    <row r="266" s="101" customFormat="1" ht="9"/>
    <row r="267" s="101" customFormat="1" ht="9"/>
    <row r="268" s="101" customFormat="1" ht="9"/>
    <row r="269" s="101" customFormat="1" ht="9"/>
    <row r="270" s="101" customFormat="1" ht="9"/>
    <row r="271" s="101" customFormat="1" ht="9"/>
    <row r="272" s="101" customFormat="1" ht="9"/>
    <row r="273" s="101" customFormat="1" ht="9"/>
    <row r="274" s="101" customFormat="1" ht="9"/>
    <row r="275" s="101" customFormat="1" ht="9"/>
    <row r="276" s="101" customFormat="1" ht="9"/>
    <row r="277" s="101" customFormat="1" ht="9"/>
    <row r="278" s="101" customFormat="1" ht="9"/>
    <row r="279" s="101" customFormat="1" ht="9"/>
    <row r="280" s="101" customFormat="1" ht="9"/>
    <row r="281" s="101" customFormat="1" ht="9"/>
    <row r="282" s="101" customFormat="1" ht="9"/>
    <row r="283" s="101" customFormat="1" ht="9"/>
    <row r="284" s="101" customFormat="1" ht="9"/>
    <row r="285" s="101" customFormat="1" ht="9"/>
    <row r="286" s="101" customFormat="1" ht="9"/>
    <row r="287" s="101" customFormat="1" ht="9"/>
    <row r="288" s="101" customFormat="1" ht="9"/>
    <row r="289" s="101" customFormat="1" ht="9"/>
    <row r="290" s="101" customFormat="1" ht="9"/>
    <row r="291" s="101" customFormat="1" ht="9"/>
    <row r="292" s="101" customFormat="1" ht="9"/>
    <row r="293" s="101" customFormat="1" ht="9"/>
    <row r="294" s="101" customFormat="1" ht="9"/>
    <row r="295" s="101" customFormat="1" ht="9"/>
    <row r="296" s="101" customFormat="1" ht="9"/>
    <row r="297" s="101" customFormat="1" ht="9"/>
    <row r="298" s="101" customFormat="1" ht="9"/>
    <row r="299" s="101" customFormat="1" ht="9"/>
    <row r="300" s="101" customFormat="1" ht="9"/>
    <row r="301" s="101" customFormat="1" ht="9"/>
    <row r="302" s="101" customFormat="1" ht="9"/>
    <row r="303" s="101" customFormat="1" ht="9"/>
    <row r="304" s="101" customFormat="1" ht="9"/>
    <row r="305" s="101" customFormat="1" ht="9"/>
    <row r="306" s="101" customFormat="1" ht="9"/>
    <row r="307" s="101" customFormat="1" ht="9"/>
    <row r="308" s="101" customFormat="1" ht="9"/>
    <row r="309" s="101" customFormat="1" ht="9"/>
    <row r="310" s="101" customFormat="1" ht="9"/>
    <row r="311" s="101" customFormat="1" ht="9"/>
    <row r="312" s="101" customFormat="1" ht="9"/>
    <row r="313" s="101" customFormat="1" ht="9"/>
    <row r="314" s="101" customFormat="1" ht="9"/>
    <row r="315" s="101" customFormat="1" ht="9"/>
    <row r="316" s="101" customFormat="1" ht="9"/>
    <row r="317" s="101" customFormat="1" ht="9"/>
    <row r="318" s="101" customFormat="1" ht="9"/>
    <row r="319" s="101" customFormat="1" ht="9"/>
    <row r="320" s="101" customFormat="1" ht="9"/>
    <row r="321" s="101" customFormat="1" ht="9"/>
    <row r="322" s="101" customFormat="1" ht="9"/>
    <row r="323" s="101" customFormat="1" ht="9"/>
    <row r="324" s="101" customFormat="1" ht="9"/>
    <row r="325" s="101" customFormat="1" ht="9"/>
    <row r="326" s="101" customFormat="1" ht="9"/>
    <row r="327" s="101" customFormat="1" ht="9"/>
    <row r="328" s="101" customFormat="1" ht="9"/>
  </sheetData>
  <sheetProtection algorithmName="SHA-512" hashValue="SFCPALbN+TfDtXugihaFBcpjRe/NxKyCbtnb/EAihoVEDDbarWdsQIljwAv70VVp+lV5Ko7sKd5+pAAOtrXcUA==" saltValue="qd4c+YHzwReymYZvfjciNQ==" spinCount="100000" sheet="1" objects="1" scenarios="1"/>
  <mergeCells count="3">
    <mergeCell ref="A1:E1"/>
    <mergeCell ref="A2:E2"/>
    <mergeCell ref="A3:E3"/>
  </mergeCells>
  <pageMargins left="0.39861111111111103" right="0.29444444444444401" top="1.05277777777778" bottom="1.05277777777778" header="0.78749999999999998" footer="0.78749999999999998"/>
  <pageSetup paperSize="9" scale="70" orientation="portrait" horizontalDpi="300" verticalDpi="300"/>
  <headerFooter>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
  <sheetViews>
    <sheetView zoomScale="120" zoomScaleNormal="120" workbookViewId="0">
      <selection sqref="A1:E1"/>
    </sheetView>
  </sheetViews>
  <sheetFormatPr defaultColWidth="8.85546875" defaultRowHeight="15"/>
  <cols>
    <col min="1" max="1" width="8.140625" customWidth="1"/>
    <col min="2" max="2" width="56.140625" customWidth="1"/>
    <col min="4" max="4" width="13" customWidth="1"/>
    <col min="5" max="5" width="38.140625" customWidth="1"/>
  </cols>
  <sheetData>
    <row r="1" spans="1:5" ht="16.5">
      <c r="A1" s="136" t="s">
        <v>210</v>
      </c>
      <c r="B1" s="136"/>
      <c r="C1" s="136"/>
      <c r="D1" s="136"/>
      <c r="E1" s="136"/>
    </row>
    <row r="2" spans="1:5">
      <c r="A2" s="139" t="s">
        <v>42</v>
      </c>
      <c r="B2" s="139"/>
      <c r="C2" s="139"/>
      <c r="D2" s="139"/>
      <c r="E2" s="139"/>
    </row>
    <row r="3" spans="1:5" ht="22.5" customHeight="1">
      <c r="A3" s="140" t="s">
        <v>43</v>
      </c>
      <c r="B3" s="140"/>
      <c r="C3" s="140"/>
      <c r="D3" s="140"/>
      <c r="E3" s="140"/>
    </row>
    <row r="4" spans="1:5">
      <c r="A4" s="30"/>
      <c r="B4" s="31" t="s">
        <v>44</v>
      </c>
      <c r="C4" s="31" t="s">
        <v>45</v>
      </c>
      <c r="D4" s="32" t="s">
        <v>46</v>
      </c>
      <c r="E4" s="33" t="s">
        <v>47</v>
      </c>
    </row>
    <row r="5" spans="1:5">
      <c r="A5" s="34"/>
      <c r="B5" s="35" t="s">
        <v>48</v>
      </c>
      <c r="C5" s="36"/>
      <c r="D5" s="36"/>
      <c r="E5" s="37" t="s">
        <v>49</v>
      </c>
    </row>
    <row r="6" spans="1:5">
      <c r="A6" s="38">
        <v>1</v>
      </c>
      <c r="B6" s="39" t="s">
        <v>50</v>
      </c>
      <c r="C6" s="40"/>
      <c r="D6" s="41" t="s">
        <v>21</v>
      </c>
      <c r="E6" s="42" t="s">
        <v>22</v>
      </c>
    </row>
    <row r="7" spans="1:5">
      <c r="A7" s="43"/>
      <c r="B7" s="44"/>
      <c r="C7" s="45"/>
      <c r="D7" s="46"/>
      <c r="E7" s="44" t="s">
        <v>51</v>
      </c>
    </row>
    <row r="8" spans="1:5">
      <c r="A8" s="47" t="s">
        <v>23</v>
      </c>
      <c r="B8" s="48" t="s">
        <v>52</v>
      </c>
      <c r="C8" s="49"/>
      <c r="D8" s="50">
        <v>1915.62</v>
      </c>
      <c r="E8" s="48" t="s">
        <v>53</v>
      </c>
    </row>
    <row r="9" spans="1:5">
      <c r="A9" s="51"/>
      <c r="B9" s="52"/>
      <c r="C9" s="53"/>
      <c r="D9" s="54"/>
      <c r="E9" s="52"/>
    </row>
    <row r="10" spans="1:5">
      <c r="A10" s="51" t="s">
        <v>26</v>
      </c>
      <c r="B10" s="52" t="s">
        <v>54</v>
      </c>
      <c r="C10" s="55"/>
      <c r="D10" s="56"/>
      <c r="E10" s="57"/>
    </row>
    <row r="11" spans="1:5">
      <c r="A11" s="58"/>
      <c r="B11" s="59"/>
      <c r="C11" s="60"/>
      <c r="D11" s="61"/>
      <c r="E11" s="59"/>
    </row>
    <row r="12" spans="1:5">
      <c r="A12" s="62"/>
      <c r="B12" s="63"/>
      <c r="C12" s="62"/>
      <c r="D12" s="64"/>
      <c r="E12" s="63"/>
    </row>
    <row r="13" spans="1:5">
      <c r="A13" s="34" t="s">
        <v>55</v>
      </c>
      <c r="B13" s="65" t="s">
        <v>56</v>
      </c>
      <c r="C13" s="66"/>
      <c r="D13" s="67">
        <f>D8+D11</f>
        <v>1915.62</v>
      </c>
      <c r="E13" s="68"/>
    </row>
    <row r="14" spans="1:5">
      <c r="A14" s="30"/>
      <c r="B14" s="69"/>
      <c r="C14" s="30"/>
      <c r="D14" s="70"/>
      <c r="E14" s="69"/>
    </row>
    <row r="15" spans="1:5">
      <c r="A15" s="71"/>
      <c r="B15" s="72" t="s">
        <v>57</v>
      </c>
      <c r="C15" s="73"/>
      <c r="D15" s="74"/>
      <c r="E15" s="75"/>
    </row>
    <row r="16" spans="1:5">
      <c r="A16" s="76"/>
      <c r="B16" s="77" t="s">
        <v>58</v>
      </c>
      <c r="C16" s="78" t="s">
        <v>20</v>
      </c>
      <c r="D16" s="79" t="s">
        <v>21</v>
      </c>
      <c r="E16" s="77" t="s">
        <v>22</v>
      </c>
    </row>
    <row r="17" spans="1:5">
      <c r="A17" s="55" t="s">
        <v>23</v>
      </c>
      <c r="B17" s="57" t="s">
        <v>59</v>
      </c>
      <c r="C17" s="80"/>
      <c r="D17" s="56">
        <f>((2*22)*4)-(D13*6%)</f>
        <v>61.06280000000001</v>
      </c>
      <c r="E17" s="57" t="s">
        <v>60</v>
      </c>
    </row>
    <row r="18" spans="1:5">
      <c r="A18" s="55" t="s">
        <v>26</v>
      </c>
      <c r="B18" s="57" t="s">
        <v>61</v>
      </c>
      <c r="C18" s="80">
        <v>0</v>
      </c>
      <c r="D18" s="56">
        <v>0</v>
      </c>
      <c r="E18" s="57" t="s">
        <v>62</v>
      </c>
    </row>
    <row r="19" spans="1:5">
      <c r="A19" s="55" t="s">
        <v>33</v>
      </c>
      <c r="B19" s="57" t="s">
        <v>63</v>
      </c>
      <c r="C19" s="80">
        <v>0</v>
      </c>
      <c r="D19" s="56">
        <v>41</v>
      </c>
      <c r="E19" s="57"/>
    </row>
    <row r="20" spans="1:5">
      <c r="A20" s="55" t="s">
        <v>64</v>
      </c>
      <c r="B20" s="57" t="s">
        <v>65</v>
      </c>
      <c r="C20" s="80"/>
      <c r="D20" s="56">
        <f>COPEIRO!D20</f>
        <v>5</v>
      </c>
      <c r="E20" s="57"/>
    </row>
    <row r="21" spans="1:5">
      <c r="A21" s="81"/>
      <c r="B21" s="77" t="s">
        <v>66</v>
      </c>
      <c r="C21" s="82">
        <f>SUM(C17:C20)</f>
        <v>0</v>
      </c>
      <c r="D21" s="79">
        <f>SUM(D17:D20)</f>
        <v>107.06280000000001</v>
      </c>
      <c r="E21" s="57"/>
    </row>
    <row r="22" spans="1:5">
      <c r="A22" s="30"/>
      <c r="B22" s="69"/>
      <c r="C22" s="30"/>
      <c r="D22" s="70"/>
      <c r="E22" s="69"/>
    </row>
    <row r="23" spans="1:5">
      <c r="A23" s="71"/>
      <c r="B23" s="72" t="s">
        <v>67</v>
      </c>
      <c r="C23" s="73"/>
      <c r="D23" s="74"/>
      <c r="E23" s="75"/>
    </row>
    <row r="24" spans="1:5">
      <c r="A24" s="76"/>
      <c r="B24" s="77" t="s">
        <v>68</v>
      </c>
      <c r="C24" s="78" t="s">
        <v>20</v>
      </c>
      <c r="D24" s="79" t="s">
        <v>21</v>
      </c>
      <c r="E24" s="77" t="s">
        <v>22</v>
      </c>
    </row>
    <row r="25" spans="1:5">
      <c r="A25" s="55" t="s">
        <v>23</v>
      </c>
      <c r="B25" s="57" t="s">
        <v>69</v>
      </c>
      <c r="C25" s="80">
        <v>0.2</v>
      </c>
      <c r="D25" s="56">
        <f>D13*C25</f>
        <v>383.12400000000002</v>
      </c>
      <c r="E25" s="57" t="s">
        <v>70</v>
      </c>
    </row>
    <row r="26" spans="1:5">
      <c r="A26" s="55" t="s">
        <v>26</v>
      </c>
      <c r="B26" s="57" t="s">
        <v>71</v>
      </c>
      <c r="C26" s="80">
        <v>0.08</v>
      </c>
      <c r="D26" s="56">
        <f t="shared" ref="D26:D32" si="0">D$13*C26</f>
        <v>153.24959999999999</v>
      </c>
      <c r="E26" s="57" t="s">
        <v>72</v>
      </c>
    </row>
    <row r="27" spans="1:5">
      <c r="A27" s="55" t="s">
        <v>33</v>
      </c>
      <c r="B27" s="57" t="s">
        <v>73</v>
      </c>
      <c r="C27" s="80">
        <v>2.5000000000000001E-2</v>
      </c>
      <c r="D27" s="56">
        <f t="shared" si="0"/>
        <v>47.890500000000003</v>
      </c>
      <c r="E27" s="57" t="s">
        <v>74</v>
      </c>
    </row>
    <row r="28" spans="1:5">
      <c r="A28" s="55" t="s">
        <v>64</v>
      </c>
      <c r="B28" s="57" t="s">
        <v>75</v>
      </c>
      <c r="C28" s="80">
        <v>0.01</v>
      </c>
      <c r="D28" s="56">
        <f t="shared" si="0"/>
        <v>19.156199999999998</v>
      </c>
      <c r="E28" s="57" t="s">
        <v>76</v>
      </c>
    </row>
    <row r="29" spans="1:5">
      <c r="A29" s="55" t="s">
        <v>77</v>
      </c>
      <c r="B29" s="57" t="s">
        <v>78</v>
      </c>
      <c r="C29" s="80">
        <v>2.5000000000000001E-2</v>
      </c>
      <c r="D29" s="56">
        <f t="shared" si="0"/>
        <v>47.890500000000003</v>
      </c>
      <c r="E29" s="57" t="s">
        <v>79</v>
      </c>
    </row>
    <row r="30" spans="1:5">
      <c r="A30" s="55" t="s">
        <v>80</v>
      </c>
      <c r="B30" s="57" t="s">
        <v>81</v>
      </c>
      <c r="C30" s="80">
        <v>2E-3</v>
      </c>
      <c r="D30" s="56">
        <f t="shared" si="0"/>
        <v>3.8312399999999998</v>
      </c>
      <c r="E30" s="57" t="s">
        <v>82</v>
      </c>
    </row>
    <row r="31" spans="1:5">
      <c r="A31" s="55" t="s">
        <v>83</v>
      </c>
      <c r="B31" s="57" t="s">
        <v>84</v>
      </c>
      <c r="C31" s="80">
        <v>6.0000000000000001E-3</v>
      </c>
      <c r="D31" s="56">
        <f t="shared" si="0"/>
        <v>11.49372</v>
      </c>
      <c r="E31" s="57" t="s">
        <v>85</v>
      </c>
    </row>
    <row r="32" spans="1:5">
      <c r="A32" s="157" t="s">
        <v>86</v>
      </c>
      <c r="B32" s="181" t="s">
        <v>87</v>
      </c>
      <c r="C32" s="182">
        <v>0.02</v>
      </c>
      <c r="D32" s="179">
        <f t="shared" si="0"/>
        <v>38.312399999999997</v>
      </c>
      <c r="E32" s="181" t="s">
        <v>88</v>
      </c>
    </row>
    <row r="33" spans="1:5">
      <c r="A33" s="55"/>
      <c r="B33" s="77" t="s">
        <v>89</v>
      </c>
      <c r="C33" s="78">
        <f>SUM(C25:C32)</f>
        <v>0.3680000000000001</v>
      </c>
      <c r="D33" s="79">
        <f>SUM(D25:D32)</f>
        <v>704.94816000000003</v>
      </c>
      <c r="E33" s="57"/>
    </row>
    <row r="34" spans="1:5">
      <c r="A34" s="30"/>
      <c r="B34" s="69"/>
      <c r="C34" s="30"/>
      <c r="D34" s="70"/>
      <c r="E34" s="69"/>
    </row>
    <row r="35" spans="1:5">
      <c r="A35" s="71"/>
      <c r="B35" s="72" t="s">
        <v>90</v>
      </c>
      <c r="C35" s="73"/>
      <c r="D35" s="74"/>
      <c r="E35" s="75"/>
    </row>
    <row r="36" spans="1:5">
      <c r="A36" s="76"/>
      <c r="B36" s="77"/>
      <c r="C36" s="78" t="s">
        <v>20</v>
      </c>
      <c r="D36" s="79" t="s">
        <v>21</v>
      </c>
      <c r="E36" s="77" t="s">
        <v>22</v>
      </c>
    </row>
    <row r="37" spans="1:5">
      <c r="A37" s="55" t="s">
        <v>23</v>
      </c>
      <c r="B37" s="57" t="s">
        <v>91</v>
      </c>
      <c r="C37" s="80">
        <v>8.3299999999999999E-2</v>
      </c>
      <c r="D37" s="56">
        <f>D$13*C37</f>
        <v>159.571146</v>
      </c>
      <c r="E37" s="57" t="s">
        <v>92</v>
      </c>
    </row>
    <row r="38" spans="1:5">
      <c r="A38" s="55" t="s">
        <v>26</v>
      </c>
      <c r="B38" s="52" t="s">
        <v>93</v>
      </c>
      <c r="C38" s="83">
        <v>8.3299999999999999E-2</v>
      </c>
      <c r="D38" s="56">
        <f>D$13*C38</f>
        <v>159.571146</v>
      </c>
      <c r="E38" s="84" t="s">
        <v>94</v>
      </c>
    </row>
    <row r="39" spans="1:5">
      <c r="A39" s="55" t="s">
        <v>33</v>
      </c>
      <c r="B39" s="57" t="s">
        <v>95</v>
      </c>
      <c r="C39" s="80">
        <v>2.7799999999999998E-2</v>
      </c>
      <c r="D39" s="56">
        <f>D$13*C39</f>
        <v>53.254235999999992</v>
      </c>
      <c r="E39" s="57" t="s">
        <v>96</v>
      </c>
    </row>
    <row r="40" spans="1:5">
      <c r="A40" s="85"/>
      <c r="B40" s="86" t="s">
        <v>97</v>
      </c>
      <c r="C40" s="87">
        <f>SUM(C37:C39)</f>
        <v>0.19439999999999999</v>
      </c>
      <c r="D40" s="88">
        <f>SUM(D37:D39)</f>
        <v>372.39652799999999</v>
      </c>
      <c r="E40" s="44"/>
    </row>
    <row r="41" spans="1:5">
      <c r="A41" s="190"/>
      <c r="B41" s="191"/>
      <c r="C41" s="188"/>
      <c r="D41" s="192"/>
      <c r="E41" s="193" t="s">
        <v>98</v>
      </c>
    </row>
    <row r="42" spans="1:5">
      <c r="A42" s="194" t="s">
        <v>33</v>
      </c>
      <c r="B42" s="153" t="s">
        <v>99</v>
      </c>
      <c r="C42" s="154">
        <f>C40*C33</f>
        <v>7.1539200000000011E-2</v>
      </c>
      <c r="D42" s="155">
        <f>D$13*C42</f>
        <v>137.04192230400002</v>
      </c>
      <c r="E42" s="195" t="s">
        <v>100</v>
      </c>
    </row>
    <row r="43" spans="1:5">
      <c r="A43" s="81"/>
      <c r="B43" s="42" t="s">
        <v>101</v>
      </c>
      <c r="C43" s="91">
        <f>SUM(C40:C42)</f>
        <v>0.26593919999999999</v>
      </c>
      <c r="D43" s="92">
        <f>SUM(D40:D42)</f>
        <v>509.43845030400001</v>
      </c>
      <c r="E43" s="57"/>
    </row>
    <row r="44" spans="1:5">
      <c r="A44" s="30"/>
      <c r="B44" s="69"/>
      <c r="C44" s="93"/>
      <c r="D44" s="70"/>
      <c r="E44" s="69"/>
    </row>
    <row r="45" spans="1:5">
      <c r="A45" s="142"/>
      <c r="B45" s="143" t="s">
        <v>102</v>
      </c>
      <c r="C45" s="144"/>
      <c r="D45" s="145"/>
      <c r="E45" s="146"/>
    </row>
    <row r="46" spans="1:5">
      <c r="A46" s="158"/>
      <c r="B46" s="159"/>
      <c r="C46" s="200" t="s">
        <v>20</v>
      </c>
      <c r="D46" s="161" t="s">
        <v>21</v>
      </c>
      <c r="E46" s="159" t="s">
        <v>22</v>
      </c>
    </row>
    <row r="47" spans="1:5">
      <c r="A47" s="201" t="s">
        <v>23</v>
      </c>
      <c r="B47" s="191" t="s">
        <v>103</v>
      </c>
      <c r="C47" s="188">
        <v>6.9999999999999999E-4</v>
      </c>
      <c r="D47" s="192">
        <f>D$13*C47</f>
        <v>1.3409339999999998</v>
      </c>
      <c r="E47" s="191" t="s">
        <v>104</v>
      </c>
    </row>
    <row r="48" spans="1:5">
      <c r="A48" s="202"/>
      <c r="B48" s="183"/>
      <c r="C48" s="160"/>
      <c r="D48" s="189"/>
      <c r="E48" s="183" t="s">
        <v>105</v>
      </c>
    </row>
    <row r="49" spans="1:5">
      <c r="A49" s="152"/>
      <c r="B49" s="153"/>
      <c r="C49" s="154"/>
      <c r="D49" s="155"/>
      <c r="E49" s="153" t="s">
        <v>106</v>
      </c>
    </row>
    <row r="50" spans="1:5">
      <c r="A50" s="203"/>
      <c r="B50" s="196" t="s">
        <v>97</v>
      </c>
      <c r="C50" s="204">
        <f>SUM(C47:C49)</f>
        <v>6.9999999999999999E-4</v>
      </c>
      <c r="D50" s="205">
        <f>SUM(D47:D49)</f>
        <v>1.3409339999999998</v>
      </c>
      <c r="E50" s="183"/>
    </row>
    <row r="51" spans="1:5">
      <c r="A51" s="190"/>
      <c r="B51" s="197"/>
      <c r="C51" s="188"/>
      <c r="D51" s="192"/>
      <c r="E51" s="193" t="s">
        <v>98</v>
      </c>
    </row>
    <row r="52" spans="1:5">
      <c r="A52" s="194" t="s">
        <v>26</v>
      </c>
      <c r="B52" s="198" t="s">
        <v>99</v>
      </c>
      <c r="C52" s="154">
        <f>C50*C33</f>
        <v>2.5760000000000008E-4</v>
      </c>
      <c r="D52" s="155">
        <f>D$13*C52</f>
        <v>0.49346371200000011</v>
      </c>
      <c r="E52" s="195"/>
    </row>
    <row r="53" spans="1:5">
      <c r="A53" s="206"/>
      <c r="B53" s="199" t="s">
        <v>107</v>
      </c>
      <c r="C53" s="207">
        <f>SUM(C50:C52)</f>
        <v>9.5760000000000007E-4</v>
      </c>
      <c r="D53" s="208">
        <f>SUM(D50:D52)</f>
        <v>1.8343977119999999</v>
      </c>
      <c r="E53" s="181"/>
    </row>
    <row r="54" spans="1:5">
      <c r="A54" s="30"/>
      <c r="B54" s="69"/>
      <c r="C54" s="30"/>
      <c r="D54" s="70"/>
      <c r="E54" s="69"/>
    </row>
    <row r="55" spans="1:5">
      <c r="A55" s="142"/>
      <c r="B55" s="143" t="s">
        <v>108</v>
      </c>
      <c r="C55" s="144"/>
      <c r="D55" s="145"/>
      <c r="E55" s="146"/>
    </row>
    <row r="56" spans="1:5">
      <c r="A56" s="142"/>
      <c r="B56" s="159"/>
      <c r="C56" s="209" t="s">
        <v>20</v>
      </c>
      <c r="D56" s="178" t="s">
        <v>21</v>
      </c>
      <c r="E56" s="148" t="s">
        <v>22</v>
      </c>
    </row>
    <row r="57" spans="1:5">
      <c r="A57" s="190"/>
      <c r="B57" s="191"/>
      <c r="C57" s="201"/>
      <c r="D57" s="210"/>
      <c r="E57" s="211" t="s">
        <v>109</v>
      </c>
    </row>
    <row r="58" spans="1:5">
      <c r="A58" s="212" t="s">
        <v>23</v>
      </c>
      <c r="B58" s="183" t="s">
        <v>110</v>
      </c>
      <c r="C58" s="160">
        <f>5%*8.33%</f>
        <v>4.1650000000000003E-3</v>
      </c>
      <c r="D58" s="213">
        <f>D$13*C58</f>
        <v>7.9785573000000003</v>
      </c>
      <c r="E58" s="211" t="s">
        <v>111</v>
      </c>
    </row>
    <row r="59" spans="1:5">
      <c r="A59" s="194"/>
      <c r="B59" s="153"/>
      <c r="C59" s="154"/>
      <c r="D59" s="214"/>
      <c r="E59" s="195" t="s">
        <v>112</v>
      </c>
    </row>
    <row r="60" spans="1:5">
      <c r="A60" s="202"/>
      <c r="B60" s="183"/>
      <c r="C60" s="160"/>
      <c r="D60" s="189"/>
      <c r="E60" s="193" t="s">
        <v>113</v>
      </c>
    </row>
    <row r="61" spans="1:5">
      <c r="A61" s="152" t="s">
        <v>26</v>
      </c>
      <c r="B61" s="153" t="s">
        <v>114</v>
      </c>
      <c r="C61" s="154">
        <f>C58*8%</f>
        <v>3.3320000000000002E-4</v>
      </c>
      <c r="D61" s="155">
        <f>D$13*C61</f>
        <v>0.63828458399999999</v>
      </c>
      <c r="E61" s="195" t="s">
        <v>115</v>
      </c>
    </row>
    <row r="62" spans="1:5">
      <c r="A62" s="201"/>
      <c r="B62" s="191" t="s">
        <v>116</v>
      </c>
      <c r="C62" s="188"/>
      <c r="D62" s="192"/>
      <c r="E62" s="191" t="s">
        <v>117</v>
      </c>
    </row>
    <row r="63" spans="1:5">
      <c r="A63" s="152" t="s">
        <v>33</v>
      </c>
      <c r="B63" s="153" t="s">
        <v>118</v>
      </c>
      <c r="C63" s="154">
        <v>0.02</v>
      </c>
      <c r="D63" s="155">
        <f>D$13*C63</f>
        <v>38.312399999999997</v>
      </c>
      <c r="E63" s="153"/>
    </row>
    <row r="64" spans="1:5">
      <c r="A64" s="201"/>
      <c r="B64" s="191"/>
      <c r="C64" s="215"/>
      <c r="D64" s="192"/>
      <c r="E64" s="193" t="s">
        <v>119</v>
      </c>
    </row>
    <row r="65" spans="1:5">
      <c r="A65" s="202" t="s">
        <v>64</v>
      </c>
      <c r="B65" s="183" t="s">
        <v>120</v>
      </c>
      <c r="C65" s="216">
        <f>(7/30)/12</f>
        <v>1.9444444444444445E-2</v>
      </c>
      <c r="D65" s="189">
        <f>D$13*C65</f>
        <v>37.248166666666663</v>
      </c>
      <c r="E65" s="211" t="s">
        <v>121</v>
      </c>
    </row>
    <row r="66" spans="1:5">
      <c r="A66" s="152"/>
      <c r="B66" s="183"/>
      <c r="C66" s="217"/>
      <c r="D66" s="155"/>
      <c r="E66" s="211" t="s">
        <v>122</v>
      </c>
    </row>
    <row r="67" spans="1:5">
      <c r="A67" s="212" t="s">
        <v>77</v>
      </c>
      <c r="B67" s="191" t="s">
        <v>99</v>
      </c>
      <c r="C67" s="218">
        <f>C65*C33</f>
        <v>7.1555555555555574E-3</v>
      </c>
      <c r="D67" s="189">
        <f>D$13*C67</f>
        <v>13.707325333333335</v>
      </c>
      <c r="E67" s="191" t="s">
        <v>123</v>
      </c>
    </row>
    <row r="68" spans="1:5">
      <c r="A68" s="212"/>
      <c r="B68" s="153"/>
      <c r="C68" s="218"/>
      <c r="D68" s="219"/>
      <c r="E68" s="153" t="s">
        <v>124</v>
      </c>
    </row>
    <row r="69" spans="1:5">
      <c r="A69" s="201"/>
      <c r="B69" s="191" t="s">
        <v>116</v>
      </c>
      <c r="C69" s="188"/>
      <c r="D69" s="192"/>
      <c r="E69" s="183" t="s">
        <v>117</v>
      </c>
    </row>
    <row r="70" spans="1:5">
      <c r="A70" s="152" t="s">
        <v>80</v>
      </c>
      <c r="B70" s="153" t="s">
        <v>125</v>
      </c>
      <c r="C70" s="154">
        <v>0.02</v>
      </c>
      <c r="D70" s="155">
        <f>D$13*C70</f>
        <v>38.312399999999997</v>
      </c>
      <c r="E70" s="153"/>
    </row>
    <row r="71" spans="1:5">
      <c r="A71" s="184"/>
      <c r="B71" s="185" t="s">
        <v>126</v>
      </c>
      <c r="C71" s="186">
        <f>SUM(C58:C70)</f>
        <v>7.10982E-2</v>
      </c>
      <c r="D71" s="187">
        <f>SUM(D58:D70)</f>
        <v>136.19713388399998</v>
      </c>
      <c r="E71" s="181"/>
    </row>
    <row r="72" spans="1:5">
      <c r="A72" s="30"/>
      <c r="B72" s="69"/>
      <c r="C72" s="93"/>
      <c r="D72" s="70"/>
      <c r="E72" s="69"/>
    </row>
    <row r="73" spans="1:5">
      <c r="A73" s="142"/>
      <c r="B73" s="143" t="s">
        <v>127</v>
      </c>
      <c r="C73" s="144"/>
      <c r="D73" s="145"/>
      <c r="E73" s="146"/>
    </row>
    <row r="74" spans="1:5">
      <c r="A74" s="202"/>
      <c r="B74" s="183"/>
      <c r="C74" s="160"/>
      <c r="D74" s="189"/>
      <c r="E74" s="193" t="s">
        <v>113</v>
      </c>
    </row>
    <row r="75" spans="1:5">
      <c r="A75" s="202" t="s">
        <v>23</v>
      </c>
      <c r="B75" s="183" t="s">
        <v>128</v>
      </c>
      <c r="C75" s="160">
        <f>(5/30)/12</f>
        <v>1.3888888888888888E-2</v>
      </c>
      <c r="D75" s="189">
        <f>D$13*C75</f>
        <v>26.605833333333329</v>
      </c>
      <c r="E75" s="211" t="s">
        <v>129</v>
      </c>
    </row>
    <row r="76" spans="1:5">
      <c r="A76" s="190"/>
      <c r="B76" s="191"/>
      <c r="C76" s="220"/>
      <c r="D76" s="192"/>
      <c r="E76" s="191" t="s">
        <v>130</v>
      </c>
    </row>
    <row r="77" spans="1:5">
      <c r="A77" s="212" t="s">
        <v>26</v>
      </c>
      <c r="B77" s="183" t="s">
        <v>131</v>
      </c>
      <c r="C77" s="218">
        <v>2.1000000000000001E-4</v>
      </c>
      <c r="D77" s="189">
        <f>D$13*C77</f>
        <v>0.40228019999999998</v>
      </c>
      <c r="E77" s="183" t="s">
        <v>132</v>
      </c>
    </row>
    <row r="78" spans="1:5">
      <c r="A78" s="194"/>
      <c r="B78" s="153"/>
      <c r="C78" s="221"/>
      <c r="D78" s="155"/>
      <c r="E78" s="153" t="s">
        <v>133</v>
      </c>
    </row>
    <row r="79" spans="1:5">
      <c r="A79" s="202"/>
      <c r="B79" s="183"/>
      <c r="C79" s="216"/>
      <c r="D79" s="189"/>
      <c r="E79" s="173" t="s">
        <v>134</v>
      </c>
    </row>
    <row r="80" spans="1:5">
      <c r="A80" s="202" t="s">
        <v>33</v>
      </c>
      <c r="B80" s="183" t="s">
        <v>135</v>
      </c>
      <c r="C80" s="216">
        <f>(3/30)/12</f>
        <v>8.3333333333333332E-3</v>
      </c>
      <c r="D80" s="189">
        <f>D$13*C80</f>
        <v>15.963499999999998</v>
      </c>
      <c r="E80" s="211" t="s">
        <v>136</v>
      </c>
    </row>
    <row r="81" spans="1:5">
      <c r="A81" s="152"/>
      <c r="B81" s="183"/>
      <c r="C81" s="217"/>
      <c r="D81" s="155"/>
      <c r="E81" s="211" t="s">
        <v>137</v>
      </c>
    </row>
    <row r="82" spans="1:5">
      <c r="A82" s="212" t="s">
        <v>64</v>
      </c>
      <c r="B82" s="191" t="s">
        <v>138</v>
      </c>
      <c r="C82" s="218">
        <f>(15/30)/12*0.1</f>
        <v>4.1666666666666666E-3</v>
      </c>
      <c r="D82" s="189">
        <f>D$13*C82</f>
        <v>7.981749999999999</v>
      </c>
      <c r="E82" s="191" t="s">
        <v>139</v>
      </c>
    </row>
    <row r="83" spans="1:5">
      <c r="A83" s="212"/>
      <c r="B83" s="153"/>
      <c r="C83" s="218"/>
      <c r="D83" s="219"/>
      <c r="E83" s="153" t="s">
        <v>140</v>
      </c>
    </row>
    <row r="84" spans="1:5">
      <c r="A84" s="184"/>
      <c r="B84" s="185" t="s">
        <v>39</v>
      </c>
      <c r="C84" s="186">
        <f>SUM(C74:C83)</f>
        <v>2.6598888888888887E-2</v>
      </c>
      <c r="D84" s="187">
        <f>SUM(D74:D83)</f>
        <v>50.953363533333324</v>
      </c>
      <c r="E84" s="181"/>
    </row>
    <row r="85" spans="1:5">
      <c r="A85" s="157" t="s">
        <v>77</v>
      </c>
      <c r="B85" s="181" t="s">
        <v>141</v>
      </c>
      <c r="C85" s="188">
        <f>C84*C33</f>
        <v>9.7883911111111138E-3</v>
      </c>
      <c r="D85" s="189">
        <f>D$13*C85</f>
        <v>18.750837780266671</v>
      </c>
      <c r="E85" s="191" t="s">
        <v>142</v>
      </c>
    </row>
    <row r="86" spans="1:5">
      <c r="A86" s="222"/>
      <c r="B86" s="223" t="s">
        <v>143</v>
      </c>
      <c r="C86" s="222"/>
      <c r="D86" s="224">
        <f>SUM(D84:D85)</f>
        <v>69.704201313599995</v>
      </c>
      <c r="E86" s="153" t="s">
        <v>144</v>
      </c>
    </row>
    <row r="87" spans="1:5">
      <c r="A87" s="164"/>
      <c r="B87" s="165"/>
      <c r="C87" s="164"/>
      <c r="D87" s="167"/>
      <c r="E87" s="173"/>
    </row>
    <row r="88" spans="1:5">
      <c r="A88" s="157"/>
      <c r="B88" s="185" t="s">
        <v>145</v>
      </c>
      <c r="C88" s="186"/>
      <c r="D88" s="187">
        <f>D86+D71+D53+D43+D33+D21+D13</f>
        <v>3444.8051432135999</v>
      </c>
      <c r="E88" s="181"/>
    </row>
    <row r="89" spans="1:5">
      <c r="A89" s="164"/>
      <c r="B89" s="165"/>
      <c r="C89" s="225"/>
      <c r="D89" s="167"/>
      <c r="E89" s="173"/>
    </row>
    <row r="90" spans="1:5" ht="15.75">
      <c r="A90" s="164"/>
      <c r="B90" s="185" t="s">
        <v>146</v>
      </c>
      <c r="C90" s="186"/>
      <c r="D90" s="226" t="s">
        <v>147</v>
      </c>
      <c r="E90" s="227">
        <f>D88*D90</f>
        <v>6889.6102864271998</v>
      </c>
    </row>
    <row r="91" spans="1:5">
      <c r="A91" s="30"/>
      <c r="B91" s="69"/>
      <c r="C91" s="30"/>
      <c r="D91" s="70"/>
      <c r="E91" s="69"/>
    </row>
    <row r="92" spans="1:5">
      <c r="A92" s="142"/>
      <c r="B92" s="143" t="s">
        <v>19</v>
      </c>
      <c r="C92" s="144"/>
      <c r="D92" s="145"/>
      <c r="E92" s="146"/>
    </row>
    <row r="93" spans="1:5">
      <c r="A93" s="147"/>
      <c r="B93" s="148"/>
      <c r="C93" s="149" t="s">
        <v>20</v>
      </c>
      <c r="D93" s="150" t="s">
        <v>21</v>
      </c>
      <c r="E93" s="151" t="s">
        <v>22</v>
      </c>
    </row>
    <row r="94" spans="1:5">
      <c r="A94" s="152" t="s">
        <v>23</v>
      </c>
      <c r="B94" s="153" t="s">
        <v>24</v>
      </c>
      <c r="C94" s="154">
        <v>0</v>
      </c>
      <c r="D94" s="155">
        <f>E90*C94</f>
        <v>0</v>
      </c>
      <c r="E94" s="156" t="s">
        <v>25</v>
      </c>
    </row>
    <row r="95" spans="1:5">
      <c r="A95" s="157" t="s">
        <v>26</v>
      </c>
      <c r="B95" s="153" t="s">
        <v>27</v>
      </c>
      <c r="C95" s="154">
        <v>0</v>
      </c>
      <c r="D95" s="179">
        <f>(E90+D94)*C95</f>
        <v>0</v>
      </c>
      <c r="E95" s="156" t="s">
        <v>28</v>
      </c>
    </row>
    <row r="96" spans="1:5">
      <c r="A96" s="201"/>
      <c r="B96" s="159" t="s">
        <v>29</v>
      </c>
      <c r="C96" s="160"/>
      <c r="D96" s="161">
        <f>SUM(D94:D95)</f>
        <v>0</v>
      </c>
      <c r="E96" s="162"/>
    </row>
    <row r="97" spans="1:5">
      <c r="A97" s="229" t="s">
        <v>148</v>
      </c>
      <c r="B97" s="228" t="s">
        <v>149</v>
      </c>
      <c r="C97" s="230"/>
      <c r="D97" s="231"/>
      <c r="E97" s="232"/>
    </row>
    <row r="98" spans="1:5">
      <c r="A98" s="164"/>
      <c r="B98" s="165"/>
      <c r="C98" s="166"/>
      <c r="D98" s="167"/>
      <c r="E98" s="168"/>
    </row>
    <row r="99" spans="1:5">
      <c r="A99" s="169"/>
      <c r="B99" s="170" t="s">
        <v>31</v>
      </c>
      <c r="C99" s="171"/>
      <c r="D99" s="150">
        <f>(E90+D96)/(1-6.65%)</f>
        <v>7380.4073769975357</v>
      </c>
      <c r="E99" s="172"/>
    </row>
    <row r="100" spans="1:5">
      <c r="A100" s="30"/>
      <c r="B100" s="69"/>
      <c r="C100" s="93"/>
      <c r="D100" s="70"/>
      <c r="E100" s="100"/>
    </row>
    <row r="101" spans="1:5">
      <c r="A101" s="142"/>
      <c r="B101" s="143" t="s">
        <v>32</v>
      </c>
      <c r="C101" s="175"/>
      <c r="D101" s="176"/>
      <c r="E101" s="177"/>
    </row>
    <row r="102" spans="1:5">
      <c r="A102" s="147"/>
      <c r="B102" s="148"/>
      <c r="C102" s="149" t="s">
        <v>20</v>
      </c>
      <c r="D102" s="178" t="s">
        <v>21</v>
      </c>
      <c r="E102" s="151" t="s">
        <v>22</v>
      </c>
    </row>
    <row r="103" spans="1:5">
      <c r="A103" s="152" t="s">
        <v>33</v>
      </c>
      <c r="B103" s="153" t="s">
        <v>34</v>
      </c>
      <c r="C103" s="154"/>
      <c r="D103" s="179"/>
      <c r="E103" s="180" t="s">
        <v>35</v>
      </c>
    </row>
    <row r="104" spans="1:5">
      <c r="A104" s="157"/>
      <c r="B104" s="181" t="s">
        <v>36</v>
      </c>
      <c r="C104" s="182">
        <v>1.6500000000000001E-2</v>
      </c>
      <c r="D104" s="179">
        <f>$D$99*C104</f>
        <v>121.77672172045935</v>
      </c>
      <c r="E104" s="183"/>
    </row>
    <row r="105" spans="1:5">
      <c r="A105" s="157"/>
      <c r="B105" s="181" t="s">
        <v>37</v>
      </c>
      <c r="C105" s="182">
        <v>7.5999999999999998E-2</v>
      </c>
      <c r="D105" s="179">
        <f>$D$99*C105</f>
        <v>560.91096065181273</v>
      </c>
      <c r="E105" s="183"/>
    </row>
    <row r="106" spans="1:5">
      <c r="A106" s="157"/>
      <c r="B106" s="181" t="s">
        <v>38</v>
      </c>
      <c r="C106" s="182">
        <v>0.03</v>
      </c>
      <c r="D106" s="179">
        <f>$D$99*C106</f>
        <v>221.41222130992605</v>
      </c>
      <c r="E106" s="183"/>
    </row>
    <row r="107" spans="1:5">
      <c r="A107" s="157"/>
      <c r="B107" s="181"/>
      <c r="C107" s="182"/>
      <c r="D107" s="179">
        <f>D99*C107</f>
        <v>0</v>
      </c>
      <c r="E107" s="183"/>
    </row>
    <row r="108" spans="1:5">
      <c r="A108" s="184"/>
      <c r="B108" s="185" t="s">
        <v>39</v>
      </c>
      <c r="C108" s="186">
        <f>SUM(C104:C107)</f>
        <v>0.1225</v>
      </c>
      <c r="D108" s="187">
        <f>SUM(D104:D107)</f>
        <v>904.09990368219815</v>
      </c>
      <c r="E108" s="153"/>
    </row>
    <row r="109" spans="1:5">
      <c r="A109" s="157"/>
      <c r="B109" s="181"/>
      <c r="C109" s="188"/>
      <c r="D109" s="189"/>
      <c r="E109" s="181"/>
    </row>
    <row r="110" spans="1:5">
      <c r="A110" s="157"/>
      <c r="B110" s="185" t="s">
        <v>40</v>
      </c>
      <c r="C110" s="157"/>
      <c r="D110" s="187">
        <f>D108+D99</f>
        <v>8284.5072806797343</v>
      </c>
      <c r="E110" s="181"/>
    </row>
    <row r="111" spans="1:5">
      <c r="A111" s="157"/>
      <c r="B111" s="185"/>
      <c r="C111" s="157"/>
      <c r="D111" s="187"/>
      <c r="E111" s="181"/>
    </row>
    <row r="112" spans="1:5">
      <c r="A112" s="157"/>
      <c r="B112" s="185"/>
      <c r="C112" s="157"/>
      <c r="D112" s="187"/>
      <c r="E112" s="181"/>
    </row>
    <row r="113" spans="1:5">
      <c r="A113" s="157"/>
      <c r="B113" s="185" t="s">
        <v>41</v>
      </c>
      <c r="C113" s="157">
        <v>12</v>
      </c>
      <c r="D113" s="187">
        <f>D110*C113</f>
        <v>99414.087368156819</v>
      </c>
      <c r="E113" s="181"/>
    </row>
    <row r="114" spans="1:5">
      <c r="A114" s="157"/>
      <c r="B114" s="185"/>
      <c r="C114" s="157"/>
      <c r="D114" s="187"/>
      <c r="E114" s="181"/>
    </row>
    <row r="115" spans="1:5">
      <c r="A115" s="157"/>
      <c r="B115" s="185"/>
      <c r="C115" s="157"/>
      <c r="D115" s="187"/>
      <c r="E115" s="181"/>
    </row>
    <row r="116" spans="1:5">
      <c r="A116" s="101"/>
      <c r="B116" s="101"/>
      <c r="C116" s="101"/>
      <c r="D116" s="101"/>
      <c r="E116" s="101"/>
    </row>
    <row r="117" spans="1:5">
      <c r="A117" s="101"/>
      <c r="B117" s="101"/>
      <c r="C117" s="101"/>
      <c r="D117" s="101"/>
      <c r="E117" s="101"/>
    </row>
    <row r="118" spans="1:5" ht="15.75">
      <c r="A118" s="101"/>
      <c r="B118" s="102" t="s">
        <v>150</v>
      </c>
      <c r="C118" s="101"/>
      <c r="D118" s="101"/>
      <c r="E118" s="101"/>
    </row>
  </sheetData>
  <sheetProtection algorithmName="SHA-512" hashValue="hpHdV+YjiCu6R7X1z2RPl88XNAGTjXu6vGrCrCAS7q8KPDNGHltQo87iw7tmSthYvZBUKlqoBvYKkn6+b5s7xw==" saltValue="XOGvwyNsnr/4/nZXHQwXSw==" spinCount="100000" sheet="1" objects="1" scenarios="1"/>
  <mergeCells count="3">
    <mergeCell ref="A1:E1"/>
    <mergeCell ref="A2:E2"/>
    <mergeCell ref="A3:E3"/>
  </mergeCells>
  <printOptions horizontalCentered="1"/>
  <pageMargins left="0.118055555555556" right="3.9583333333333297E-2" top="0.65902777777777799" bottom="0.54097222222222197" header="0.39374999999999999" footer="0.27569444444444402"/>
  <pageSetup paperSize="9" scale="80" orientation="portrait" horizontalDpi="300" verticalDpi="300"/>
  <headerFooter>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E328"/>
  <sheetViews>
    <sheetView zoomScale="130" zoomScaleNormal="130" workbookViewId="0">
      <selection sqref="A1:E1"/>
    </sheetView>
  </sheetViews>
  <sheetFormatPr defaultColWidth="9.140625" defaultRowHeight="15"/>
  <cols>
    <col min="1" max="1" width="6.5703125" style="103" customWidth="1"/>
    <col min="2" max="2" width="57.7109375" style="101" customWidth="1"/>
    <col min="3" max="3" width="8.42578125" style="103" customWidth="1"/>
    <col min="4" max="4" width="15.140625" style="104" customWidth="1"/>
    <col min="5" max="5" width="40.5703125" style="101" customWidth="1"/>
    <col min="6" max="7" width="9.140625" style="101"/>
    <col min="8" max="8" width="10.7109375" style="101" customWidth="1"/>
    <col min="9" max="1019" width="9.140625" style="101"/>
    <col min="1020" max="1021" width="11.5703125" customWidth="1"/>
  </cols>
  <sheetData>
    <row r="1" spans="1:8" ht="16.5">
      <c r="A1" s="136" t="s">
        <v>210</v>
      </c>
      <c r="B1" s="136"/>
      <c r="C1" s="136"/>
      <c r="D1" s="136"/>
      <c r="E1" s="136"/>
    </row>
    <row r="2" spans="1:8">
      <c r="A2" s="139" t="s">
        <v>151</v>
      </c>
      <c r="B2" s="139"/>
      <c r="C2" s="139"/>
      <c r="D2" s="139"/>
      <c r="E2" s="139"/>
    </row>
    <row r="3" spans="1:8" ht="22.5" customHeight="1">
      <c r="A3" s="140" t="s">
        <v>43</v>
      </c>
      <c r="B3" s="140"/>
      <c r="C3" s="140"/>
      <c r="D3" s="140"/>
      <c r="E3" s="140"/>
    </row>
    <row r="4" spans="1:8">
      <c r="A4" s="30"/>
      <c r="B4" s="31" t="s">
        <v>152</v>
      </c>
      <c r="C4" s="31" t="s">
        <v>45</v>
      </c>
      <c r="D4" s="32" t="s">
        <v>46</v>
      </c>
      <c r="E4" s="33" t="s">
        <v>153</v>
      </c>
    </row>
    <row r="5" spans="1:8">
      <c r="A5" s="34"/>
      <c r="B5" s="35" t="s">
        <v>48</v>
      </c>
      <c r="C5" s="36"/>
      <c r="D5" s="36"/>
      <c r="E5" s="37" t="s">
        <v>154</v>
      </c>
    </row>
    <row r="6" spans="1:8">
      <c r="A6" s="1">
        <v>1</v>
      </c>
      <c r="B6" s="105" t="s">
        <v>50</v>
      </c>
      <c r="C6" s="1"/>
      <c r="D6" s="106" t="s">
        <v>21</v>
      </c>
      <c r="E6" s="105" t="s">
        <v>22</v>
      </c>
    </row>
    <row r="7" spans="1:8">
      <c r="A7" s="43"/>
      <c r="B7" s="44"/>
      <c r="C7" s="45"/>
      <c r="D7" s="46"/>
      <c r="E7" s="44" t="s">
        <v>51</v>
      </c>
    </row>
    <row r="8" spans="1:8">
      <c r="A8" s="47" t="s">
        <v>23</v>
      </c>
      <c r="B8" s="48" t="s">
        <v>52</v>
      </c>
      <c r="C8" s="49"/>
      <c r="D8" s="50">
        <v>1817.45</v>
      </c>
      <c r="E8" s="48" t="s">
        <v>155</v>
      </c>
    </row>
    <row r="9" spans="1:8">
      <c r="A9" s="51"/>
      <c r="B9" s="52"/>
      <c r="C9" s="53"/>
      <c r="D9" s="54"/>
      <c r="E9" s="52" t="s">
        <v>156</v>
      </c>
    </row>
    <row r="10" spans="1:8">
      <c r="A10" s="47" t="s">
        <v>26</v>
      </c>
      <c r="B10" s="48" t="s">
        <v>54</v>
      </c>
      <c r="C10" s="43"/>
      <c r="D10" s="46"/>
      <c r="E10" s="44"/>
      <c r="H10"/>
    </row>
    <row r="11" spans="1:8">
      <c r="A11" s="58"/>
      <c r="B11" s="59"/>
      <c r="C11" s="60"/>
      <c r="D11" s="61"/>
      <c r="E11" s="59"/>
      <c r="H11" s="107"/>
    </row>
    <row r="12" spans="1:8">
      <c r="A12" s="62"/>
      <c r="B12" s="63"/>
      <c r="C12" s="62"/>
      <c r="D12" s="64"/>
      <c r="E12" s="63"/>
    </row>
    <row r="13" spans="1:8">
      <c r="A13" s="34" t="s">
        <v>55</v>
      </c>
      <c r="B13" s="65" t="s">
        <v>56</v>
      </c>
      <c r="C13" s="66"/>
      <c r="D13" s="67">
        <f>D8+D11</f>
        <v>1817.45</v>
      </c>
      <c r="E13" s="68"/>
    </row>
    <row r="14" spans="1:8">
      <c r="A14" s="30"/>
      <c r="B14" s="69"/>
      <c r="C14" s="30"/>
      <c r="D14" s="70"/>
      <c r="E14" s="69"/>
    </row>
    <row r="15" spans="1:8">
      <c r="A15" s="71"/>
      <c r="B15" s="72" t="s">
        <v>57</v>
      </c>
      <c r="C15" s="73"/>
      <c r="D15" s="74"/>
      <c r="E15" s="75"/>
    </row>
    <row r="16" spans="1:8">
      <c r="A16" s="76"/>
      <c r="B16" s="77" t="s">
        <v>58</v>
      </c>
      <c r="C16" s="78" t="s">
        <v>20</v>
      </c>
      <c r="D16" s="79" t="s">
        <v>21</v>
      </c>
      <c r="E16" s="77" t="s">
        <v>22</v>
      </c>
      <c r="H16" s="101">
        <v>431.9</v>
      </c>
    </row>
    <row r="17" spans="1:8">
      <c r="A17" s="55" t="s">
        <v>23</v>
      </c>
      <c r="B17" s="57" t="s">
        <v>157</v>
      </c>
      <c r="C17" s="80"/>
      <c r="D17" s="56">
        <f>((4*22)*4)-(D13*6%)</f>
        <v>242.953</v>
      </c>
      <c r="E17" s="57" t="s">
        <v>60</v>
      </c>
      <c r="H17" s="101">
        <v>20.58</v>
      </c>
    </row>
    <row r="18" spans="1:8">
      <c r="A18" s="55" t="s">
        <v>26</v>
      </c>
      <c r="B18" s="57" t="s">
        <v>158</v>
      </c>
      <c r="C18" s="80">
        <v>0</v>
      </c>
      <c r="D18" s="56">
        <f>((24.54*80%)*22)</f>
        <v>431.90400000000005</v>
      </c>
      <c r="E18" s="57"/>
      <c r="G18" s="108"/>
      <c r="H18" s="101">
        <v>22</v>
      </c>
    </row>
    <row r="19" spans="1:8">
      <c r="A19" s="55" t="s">
        <v>33</v>
      </c>
      <c r="B19" s="57" t="s">
        <v>159</v>
      </c>
      <c r="C19" s="80">
        <v>0</v>
      </c>
      <c r="D19" s="56">
        <v>41</v>
      </c>
      <c r="E19" s="57"/>
      <c r="H19" s="101">
        <v>452.76</v>
      </c>
    </row>
    <row r="20" spans="1:8">
      <c r="A20" s="55" t="s">
        <v>64</v>
      </c>
      <c r="B20" s="57" t="s">
        <v>65</v>
      </c>
      <c r="C20" s="80"/>
      <c r="D20" s="56">
        <v>5</v>
      </c>
      <c r="E20" s="57"/>
      <c r="H20" s="101">
        <v>90.55</v>
      </c>
    </row>
    <row r="21" spans="1:8">
      <c r="A21" s="81"/>
      <c r="B21" s="77" t="s">
        <v>66</v>
      </c>
      <c r="C21" s="82">
        <f>SUM(C17:C20)</f>
        <v>0</v>
      </c>
      <c r="D21" s="79">
        <f>SUM(D17:D20)</f>
        <v>720.85700000000008</v>
      </c>
      <c r="E21" s="57"/>
      <c r="H21" s="101">
        <f>H19-H20</f>
        <v>362.21</v>
      </c>
    </row>
    <row r="22" spans="1:8">
      <c r="A22" s="30"/>
      <c r="B22" s="69"/>
      <c r="C22" s="30"/>
      <c r="D22" s="70"/>
      <c r="E22" s="69"/>
    </row>
    <row r="23" spans="1:8">
      <c r="A23" s="71"/>
      <c r="B23" s="72" t="s">
        <v>67</v>
      </c>
      <c r="C23" s="73"/>
      <c r="D23" s="74"/>
      <c r="E23" s="75"/>
    </row>
    <row r="24" spans="1:8">
      <c r="A24" s="76"/>
      <c r="B24" s="77" t="s">
        <v>68</v>
      </c>
      <c r="C24" s="78" t="s">
        <v>20</v>
      </c>
      <c r="D24" s="79" t="s">
        <v>21</v>
      </c>
      <c r="E24" s="77" t="s">
        <v>22</v>
      </c>
    </row>
    <row r="25" spans="1:8">
      <c r="A25" s="55" t="s">
        <v>23</v>
      </c>
      <c r="B25" s="57" t="s">
        <v>69</v>
      </c>
      <c r="C25" s="80">
        <v>0.2</v>
      </c>
      <c r="D25" s="56">
        <f>D13*C25</f>
        <v>363.49</v>
      </c>
      <c r="E25" s="57" t="s">
        <v>70</v>
      </c>
    </row>
    <row r="26" spans="1:8">
      <c r="A26" s="55" t="s">
        <v>26</v>
      </c>
      <c r="B26" s="57" t="s">
        <v>71</v>
      </c>
      <c r="C26" s="80">
        <v>0.08</v>
      </c>
      <c r="D26" s="56">
        <f t="shared" ref="D26:D32" si="0">D$13*C26</f>
        <v>145.39600000000002</v>
      </c>
      <c r="E26" s="57" t="s">
        <v>72</v>
      </c>
    </row>
    <row r="27" spans="1:8">
      <c r="A27" s="55" t="s">
        <v>33</v>
      </c>
      <c r="B27" s="57" t="s">
        <v>73</v>
      </c>
      <c r="C27" s="80">
        <v>2.5000000000000001E-2</v>
      </c>
      <c r="D27" s="56">
        <f t="shared" si="0"/>
        <v>45.436250000000001</v>
      </c>
      <c r="E27" s="57" t="s">
        <v>74</v>
      </c>
    </row>
    <row r="28" spans="1:8">
      <c r="A28" s="55" t="s">
        <v>64</v>
      </c>
      <c r="B28" s="57" t="s">
        <v>75</v>
      </c>
      <c r="C28" s="80">
        <v>0.01</v>
      </c>
      <c r="D28" s="56">
        <f t="shared" si="0"/>
        <v>18.174500000000002</v>
      </c>
      <c r="E28" s="57" t="s">
        <v>76</v>
      </c>
    </row>
    <row r="29" spans="1:8">
      <c r="A29" s="55" t="s">
        <v>77</v>
      </c>
      <c r="B29" s="57" t="s">
        <v>78</v>
      </c>
      <c r="C29" s="80">
        <v>2.5000000000000001E-2</v>
      </c>
      <c r="D29" s="56">
        <f t="shared" si="0"/>
        <v>45.436250000000001</v>
      </c>
      <c r="E29" s="57" t="s">
        <v>79</v>
      </c>
    </row>
    <row r="30" spans="1:8">
      <c r="A30" s="55" t="s">
        <v>80</v>
      </c>
      <c r="B30" s="57" t="s">
        <v>81</v>
      </c>
      <c r="C30" s="80">
        <v>2E-3</v>
      </c>
      <c r="D30" s="56">
        <f t="shared" si="0"/>
        <v>3.6349</v>
      </c>
      <c r="E30" s="57" t="s">
        <v>82</v>
      </c>
    </row>
    <row r="31" spans="1:8">
      <c r="A31" s="55" t="s">
        <v>83</v>
      </c>
      <c r="B31" s="57" t="s">
        <v>84</v>
      </c>
      <c r="C31" s="80">
        <v>6.0000000000000001E-3</v>
      </c>
      <c r="D31" s="56">
        <f t="shared" si="0"/>
        <v>10.9047</v>
      </c>
      <c r="E31" s="57" t="s">
        <v>85</v>
      </c>
    </row>
    <row r="32" spans="1:8">
      <c r="A32" s="157" t="s">
        <v>86</v>
      </c>
      <c r="B32" s="181" t="s">
        <v>87</v>
      </c>
      <c r="C32" s="182">
        <v>0.02</v>
      </c>
      <c r="D32" s="179">
        <f t="shared" si="0"/>
        <v>36.349000000000004</v>
      </c>
      <c r="E32" s="181" t="s">
        <v>88</v>
      </c>
    </row>
    <row r="33" spans="1:5">
      <c r="A33" s="157"/>
      <c r="B33" s="185" t="s">
        <v>89</v>
      </c>
      <c r="C33" s="186">
        <f>SUM(C25:C32)</f>
        <v>0.3680000000000001</v>
      </c>
      <c r="D33" s="187">
        <f>SUM(D25:D32)</f>
        <v>668.8216000000001</v>
      </c>
      <c r="E33" s="181"/>
    </row>
    <row r="34" spans="1:5">
      <c r="A34" s="30"/>
      <c r="B34" s="69"/>
      <c r="C34" s="30"/>
      <c r="D34" s="70"/>
      <c r="E34" s="69"/>
    </row>
    <row r="35" spans="1:5">
      <c r="A35" s="71"/>
      <c r="B35" s="72" t="s">
        <v>90</v>
      </c>
      <c r="C35" s="73"/>
      <c r="D35" s="74"/>
      <c r="E35" s="75"/>
    </row>
    <row r="36" spans="1:5">
      <c r="A36" s="76"/>
      <c r="B36" s="77"/>
      <c r="C36" s="78" t="s">
        <v>20</v>
      </c>
      <c r="D36" s="79" t="s">
        <v>21</v>
      </c>
      <c r="E36" s="77" t="s">
        <v>22</v>
      </c>
    </row>
    <row r="37" spans="1:5">
      <c r="A37" s="55" t="s">
        <v>23</v>
      </c>
      <c r="B37" s="57" t="s">
        <v>91</v>
      </c>
      <c r="C37" s="80">
        <v>8.3299999999999999E-2</v>
      </c>
      <c r="D37" s="56">
        <f>D$13*C37</f>
        <v>151.393585</v>
      </c>
      <c r="E37" s="57" t="s">
        <v>92</v>
      </c>
    </row>
    <row r="38" spans="1:5">
      <c r="A38" s="55" t="s">
        <v>26</v>
      </c>
      <c r="B38" s="52" t="s">
        <v>93</v>
      </c>
      <c r="C38" s="83">
        <v>8.3299999999999999E-2</v>
      </c>
      <c r="D38" s="54">
        <f>D$13*C38</f>
        <v>151.393585</v>
      </c>
      <c r="E38" s="84" t="s">
        <v>94</v>
      </c>
    </row>
    <row r="39" spans="1:5">
      <c r="A39" s="55" t="s">
        <v>33</v>
      </c>
      <c r="B39" s="57" t="s">
        <v>95</v>
      </c>
      <c r="C39" s="80">
        <v>2.7799999999999998E-2</v>
      </c>
      <c r="D39" s="56">
        <f>D$13*C39</f>
        <v>50.525109999999998</v>
      </c>
      <c r="E39" s="57" t="s">
        <v>96</v>
      </c>
    </row>
    <row r="40" spans="1:5">
      <c r="A40" s="85"/>
      <c r="B40" s="86" t="s">
        <v>97</v>
      </c>
      <c r="C40" s="87">
        <f>SUM(C37:C39)</f>
        <v>0.19439999999999999</v>
      </c>
      <c r="D40" s="88">
        <f>SUM(D37:D39)</f>
        <v>353.31227999999999</v>
      </c>
      <c r="E40" s="44"/>
    </row>
    <row r="41" spans="1:5">
      <c r="A41" s="109"/>
      <c r="B41" s="44"/>
      <c r="C41" s="110"/>
      <c r="D41" s="46"/>
      <c r="E41" s="111" t="s">
        <v>98</v>
      </c>
    </row>
    <row r="42" spans="1:5">
      <c r="A42" s="112" t="s">
        <v>33</v>
      </c>
      <c r="B42" s="52" t="s">
        <v>99</v>
      </c>
      <c r="C42" s="83">
        <f>C40*C33</f>
        <v>7.1539200000000011E-2</v>
      </c>
      <c r="D42" s="54">
        <f>D$13*C42</f>
        <v>130.01891904000001</v>
      </c>
      <c r="E42" s="113" t="s">
        <v>100</v>
      </c>
    </row>
    <row r="43" spans="1:5">
      <c r="A43" s="81"/>
      <c r="B43" s="42" t="s">
        <v>101</v>
      </c>
      <c r="C43" s="91">
        <f>SUM(C40:C42)</f>
        <v>0.26593919999999999</v>
      </c>
      <c r="D43" s="92">
        <f>SUM(D40:D42)</f>
        <v>483.33119904</v>
      </c>
      <c r="E43" s="57"/>
    </row>
    <row r="44" spans="1:5">
      <c r="A44" s="30"/>
      <c r="B44" s="69"/>
      <c r="C44" s="93"/>
      <c r="D44" s="70"/>
      <c r="E44" s="69"/>
    </row>
    <row r="45" spans="1:5">
      <c r="A45" s="142"/>
      <c r="B45" s="143" t="s">
        <v>102</v>
      </c>
      <c r="C45" s="144"/>
      <c r="D45" s="145"/>
      <c r="E45" s="146"/>
    </row>
    <row r="46" spans="1:5">
      <c r="A46" s="158"/>
      <c r="B46" s="159"/>
      <c r="C46" s="200" t="s">
        <v>20</v>
      </c>
      <c r="D46" s="161" t="s">
        <v>21</v>
      </c>
      <c r="E46" s="159" t="s">
        <v>22</v>
      </c>
    </row>
    <row r="47" spans="1:5">
      <c r="A47" s="201" t="s">
        <v>23</v>
      </c>
      <c r="B47" s="191" t="s">
        <v>103</v>
      </c>
      <c r="C47" s="188">
        <v>6.9999999999999999E-4</v>
      </c>
      <c r="D47" s="192">
        <f>D$13*C47</f>
        <v>1.2722150000000001</v>
      </c>
      <c r="E47" s="191" t="s">
        <v>104</v>
      </c>
    </row>
    <row r="48" spans="1:5">
      <c r="A48" s="202"/>
      <c r="B48" s="183"/>
      <c r="C48" s="160"/>
      <c r="D48" s="189"/>
      <c r="E48" s="183" t="s">
        <v>105</v>
      </c>
    </row>
    <row r="49" spans="1:5">
      <c r="A49" s="152"/>
      <c r="B49" s="153"/>
      <c r="C49" s="154"/>
      <c r="D49" s="155"/>
      <c r="E49" s="153" t="s">
        <v>106</v>
      </c>
    </row>
    <row r="50" spans="1:5">
      <c r="A50" s="203"/>
      <c r="B50" s="196" t="s">
        <v>97</v>
      </c>
      <c r="C50" s="204">
        <f>SUM(C47:C49)</f>
        <v>6.9999999999999999E-4</v>
      </c>
      <c r="D50" s="205">
        <f>SUM(D47:D49)</f>
        <v>1.2722150000000001</v>
      </c>
      <c r="E50" s="183"/>
    </row>
    <row r="51" spans="1:5">
      <c r="A51" s="190"/>
      <c r="B51" s="197"/>
      <c r="C51" s="188"/>
      <c r="D51" s="192"/>
      <c r="E51" s="193" t="s">
        <v>98</v>
      </c>
    </row>
    <row r="52" spans="1:5">
      <c r="A52" s="194" t="s">
        <v>26</v>
      </c>
      <c r="B52" s="198" t="s">
        <v>99</v>
      </c>
      <c r="C52" s="154">
        <f>C50*C33</f>
        <v>2.5760000000000008E-4</v>
      </c>
      <c r="D52" s="155">
        <f>D$13*C52</f>
        <v>0.46817512000000017</v>
      </c>
      <c r="E52" s="195"/>
    </row>
    <row r="53" spans="1:5">
      <c r="A53" s="206"/>
      <c r="B53" s="199" t="s">
        <v>107</v>
      </c>
      <c r="C53" s="207">
        <f>SUM(C50:C52)</f>
        <v>9.5760000000000007E-4</v>
      </c>
      <c r="D53" s="208">
        <f>SUM(D50:D52)</f>
        <v>1.7403901200000003</v>
      </c>
      <c r="E53" s="181"/>
    </row>
    <row r="54" spans="1:5">
      <c r="A54" s="30"/>
      <c r="B54" s="69"/>
      <c r="C54" s="30"/>
      <c r="D54" s="70"/>
      <c r="E54" s="69"/>
    </row>
    <row r="55" spans="1:5">
      <c r="A55" s="19"/>
      <c r="B55" s="143" t="s">
        <v>108</v>
      </c>
      <c r="C55" s="144"/>
      <c r="D55" s="145"/>
      <c r="E55" s="146"/>
    </row>
    <row r="56" spans="1:5">
      <c r="A56" s="19"/>
      <c r="B56" s="159"/>
      <c r="C56" s="209" t="s">
        <v>20</v>
      </c>
      <c r="D56" s="178" t="s">
        <v>21</v>
      </c>
      <c r="E56" s="148" t="s">
        <v>22</v>
      </c>
    </row>
    <row r="57" spans="1:5">
      <c r="A57" s="89"/>
      <c r="B57" s="191"/>
      <c r="C57" s="201"/>
      <c r="D57" s="210"/>
      <c r="E57" s="211" t="s">
        <v>109</v>
      </c>
    </row>
    <row r="58" spans="1:5">
      <c r="A58" s="98" t="s">
        <v>23</v>
      </c>
      <c r="B58" s="183" t="s">
        <v>110</v>
      </c>
      <c r="C58" s="160">
        <f>MOTORISTA!C58</f>
        <v>4.1650000000000003E-3</v>
      </c>
      <c r="D58" s="213">
        <f>D$13*C58</f>
        <v>7.569679250000001</v>
      </c>
      <c r="E58" s="211" t="s">
        <v>111</v>
      </c>
    </row>
    <row r="59" spans="1:5">
      <c r="A59" s="90"/>
      <c r="B59" s="153"/>
      <c r="C59" s="154"/>
      <c r="D59" s="214"/>
      <c r="E59" s="195" t="s">
        <v>112</v>
      </c>
    </row>
    <row r="60" spans="1:5">
      <c r="A60" s="95"/>
      <c r="B60" s="183"/>
      <c r="C60" s="160"/>
      <c r="D60" s="189"/>
      <c r="E60" s="193" t="s">
        <v>113</v>
      </c>
    </row>
    <row r="61" spans="1:5">
      <c r="A61" s="21" t="s">
        <v>26</v>
      </c>
      <c r="B61" s="153" t="s">
        <v>114</v>
      </c>
      <c r="C61" s="154">
        <f>MOTORISTA!C61</f>
        <v>3.3320000000000002E-4</v>
      </c>
      <c r="D61" s="155">
        <f>D$13*C61</f>
        <v>0.6055743400000001</v>
      </c>
      <c r="E61" s="195" t="s">
        <v>115</v>
      </c>
    </row>
    <row r="62" spans="1:5">
      <c r="A62" s="94"/>
      <c r="B62" s="191" t="s">
        <v>116</v>
      </c>
      <c r="C62" s="188"/>
      <c r="D62" s="192"/>
      <c r="E62" s="191" t="s">
        <v>117</v>
      </c>
    </row>
    <row r="63" spans="1:5">
      <c r="A63" s="21" t="s">
        <v>33</v>
      </c>
      <c r="B63" s="153" t="s">
        <v>118</v>
      </c>
      <c r="C63" s="154">
        <f>MOTORISTA!C63</f>
        <v>0.02</v>
      </c>
      <c r="D63" s="155">
        <f>D$13*C63</f>
        <v>36.349000000000004</v>
      </c>
      <c r="E63" s="153"/>
    </row>
    <row r="64" spans="1:5">
      <c r="A64" s="94"/>
      <c r="B64" s="191"/>
      <c r="C64" s="215"/>
      <c r="D64" s="192"/>
      <c r="E64" s="193" t="s">
        <v>119</v>
      </c>
    </row>
    <row r="65" spans="1:5">
      <c r="A65" s="95" t="s">
        <v>64</v>
      </c>
      <c r="B65" s="183" t="s">
        <v>120</v>
      </c>
      <c r="C65" s="216">
        <f>MOTORISTA!C65</f>
        <v>1.9444444444444445E-2</v>
      </c>
      <c r="D65" s="189">
        <f>D$13*C65</f>
        <v>35.339305555555555</v>
      </c>
      <c r="E65" s="211" t="s">
        <v>121</v>
      </c>
    </row>
    <row r="66" spans="1:5">
      <c r="A66" s="21"/>
      <c r="B66" s="183"/>
      <c r="C66" s="217"/>
      <c r="D66" s="155"/>
      <c r="E66" s="211" t="s">
        <v>122</v>
      </c>
    </row>
    <row r="67" spans="1:5">
      <c r="A67" s="98" t="s">
        <v>77</v>
      </c>
      <c r="B67" s="191" t="s">
        <v>99</v>
      </c>
      <c r="C67" s="218">
        <f>MOTORISTA!C67</f>
        <v>7.1555555555555574E-3</v>
      </c>
      <c r="D67" s="189">
        <f>D$13*C67</f>
        <v>13.004864444444449</v>
      </c>
      <c r="E67" s="191" t="s">
        <v>123</v>
      </c>
    </row>
    <row r="68" spans="1:5">
      <c r="A68" s="98"/>
      <c r="B68" s="153"/>
      <c r="C68" s="218"/>
      <c r="D68" s="219"/>
      <c r="E68" s="153" t="s">
        <v>124</v>
      </c>
    </row>
    <row r="69" spans="1:5">
      <c r="A69" s="94"/>
      <c r="B69" s="191" t="s">
        <v>116</v>
      </c>
      <c r="C69" s="188"/>
      <c r="D69" s="192"/>
      <c r="E69" s="183" t="s">
        <v>117</v>
      </c>
    </row>
    <row r="70" spans="1:5">
      <c r="A70" s="21" t="s">
        <v>80</v>
      </c>
      <c r="B70" s="153" t="s">
        <v>125</v>
      </c>
      <c r="C70" s="154">
        <f>MOTORISTA!C70</f>
        <v>0.02</v>
      </c>
      <c r="D70" s="155">
        <f>D$13*C70</f>
        <v>36.349000000000004</v>
      </c>
      <c r="E70" s="153"/>
    </row>
    <row r="71" spans="1:5">
      <c r="A71" s="29"/>
      <c r="B71" s="185" t="s">
        <v>126</v>
      </c>
      <c r="C71" s="186">
        <f>SUM(C58:C70)</f>
        <v>7.10982E-2</v>
      </c>
      <c r="D71" s="187">
        <f>SUM(D58:D70)</f>
        <v>129.21742359000001</v>
      </c>
      <c r="E71" s="181"/>
    </row>
    <row r="72" spans="1:5">
      <c r="A72" s="30"/>
      <c r="B72" s="69"/>
      <c r="C72" s="93"/>
      <c r="D72" s="70"/>
      <c r="E72" s="69"/>
    </row>
    <row r="73" spans="1:5">
      <c r="A73" s="142"/>
      <c r="B73" s="143" t="s">
        <v>127</v>
      </c>
      <c r="C73" s="144"/>
      <c r="D73" s="145"/>
      <c r="E73" s="146"/>
    </row>
    <row r="74" spans="1:5">
      <c r="A74" s="233"/>
      <c r="B74" s="151"/>
      <c r="C74" s="234" t="s">
        <v>20</v>
      </c>
      <c r="D74" s="178" t="s">
        <v>21</v>
      </c>
      <c r="E74" s="151" t="s">
        <v>22</v>
      </c>
    </row>
    <row r="75" spans="1:5">
      <c r="A75" s="157" t="str">
        <f>MOTORISTA!A76</f>
        <v>A</v>
      </c>
      <c r="B75" s="181" t="str">
        <f>MOTORISTA!B76</f>
        <v>AUSÊNCIA POR DOENÇA</v>
      </c>
      <c r="C75" s="182">
        <f>MOTORISTA!C76</f>
        <v>1.3888888888888888E-2</v>
      </c>
      <c r="D75" s="179">
        <f>D8*C75</f>
        <v>25.242361111111109</v>
      </c>
      <c r="E75" s="181" t="str">
        <f>MOTORISTA!E75</f>
        <v>Leis 8.036/90 e 9.491/97</v>
      </c>
    </row>
    <row r="76" spans="1:5">
      <c r="A76" s="190"/>
      <c r="B76" s="191"/>
      <c r="C76" s="220"/>
      <c r="D76" s="192"/>
      <c r="E76" s="191" t="s">
        <v>130</v>
      </c>
    </row>
    <row r="77" spans="1:5">
      <c r="A77" s="212" t="s">
        <v>26</v>
      </c>
      <c r="B77" s="183" t="s">
        <v>131</v>
      </c>
      <c r="C77" s="218">
        <f>MOTORISTA!C78</f>
        <v>0</v>
      </c>
      <c r="D77" s="189">
        <f>D$13*C77</f>
        <v>0</v>
      </c>
      <c r="E77" s="183" t="s">
        <v>132</v>
      </c>
    </row>
    <row r="78" spans="1:5">
      <c r="A78" s="194"/>
      <c r="B78" s="153"/>
      <c r="C78" s="221"/>
      <c r="D78" s="155"/>
      <c r="E78" s="153" t="s">
        <v>133</v>
      </c>
    </row>
    <row r="79" spans="1:5">
      <c r="A79" s="202"/>
      <c r="B79" s="183"/>
      <c r="C79" s="216"/>
      <c r="D79" s="189"/>
      <c r="E79" s="173" t="s">
        <v>134</v>
      </c>
    </row>
    <row r="80" spans="1:5">
      <c r="A80" s="202" t="s">
        <v>33</v>
      </c>
      <c r="B80" s="183" t="s">
        <v>135</v>
      </c>
      <c r="C80" s="216">
        <f>MOTORISTA!C81</f>
        <v>8.3333333333333332E-3</v>
      </c>
      <c r="D80" s="189">
        <f>D$13*C80</f>
        <v>15.145416666666668</v>
      </c>
      <c r="E80" s="211" t="s">
        <v>136</v>
      </c>
    </row>
    <row r="81" spans="1:5">
      <c r="A81" s="152"/>
      <c r="B81" s="183"/>
      <c r="C81" s="217"/>
      <c r="D81" s="155"/>
      <c r="E81" s="211" t="s">
        <v>137</v>
      </c>
    </row>
    <row r="82" spans="1:5">
      <c r="A82" s="212" t="s">
        <v>64</v>
      </c>
      <c r="B82" s="191" t="s">
        <v>138</v>
      </c>
      <c r="C82" s="218">
        <f>MOTORISTA!C83</f>
        <v>4.1666666666666666E-3</v>
      </c>
      <c r="D82" s="189">
        <f>D$13*C82</f>
        <v>7.5727083333333338</v>
      </c>
      <c r="E82" s="191" t="s">
        <v>139</v>
      </c>
    </row>
    <row r="83" spans="1:5">
      <c r="A83" s="212"/>
      <c r="B83" s="153"/>
      <c r="C83" s="218"/>
      <c r="D83" s="219"/>
      <c r="E83" s="153" t="s">
        <v>140</v>
      </c>
    </row>
    <row r="84" spans="1:5">
      <c r="A84" s="184"/>
      <c r="B84" s="185" t="s">
        <v>39</v>
      </c>
      <c r="C84" s="186">
        <f>SUM(C75:C83)</f>
        <v>2.6388888888888885E-2</v>
      </c>
      <c r="D84" s="187">
        <f>SUM(D75:D83)</f>
        <v>47.960486111111109</v>
      </c>
      <c r="E84" s="181"/>
    </row>
    <row r="85" spans="1:5">
      <c r="A85" s="157" t="s">
        <v>77</v>
      </c>
      <c r="B85" s="181" t="s">
        <v>141</v>
      </c>
      <c r="C85" s="188">
        <f>C84*C33</f>
        <v>9.7111111111111131E-3</v>
      </c>
      <c r="D85" s="189">
        <f>D$13*C85</f>
        <v>17.649458888888894</v>
      </c>
      <c r="E85" s="191" t="s">
        <v>142</v>
      </c>
    </row>
    <row r="86" spans="1:5">
      <c r="A86" s="222"/>
      <c r="B86" s="223" t="s">
        <v>143</v>
      </c>
      <c r="C86" s="222"/>
      <c r="D86" s="224">
        <f>SUM(D84:D85)</f>
        <v>65.60994500000001</v>
      </c>
      <c r="E86" s="153" t="s">
        <v>144</v>
      </c>
    </row>
    <row r="87" spans="1:5">
      <c r="A87" s="164"/>
      <c r="B87" s="165"/>
      <c r="C87" s="164"/>
      <c r="D87" s="167"/>
      <c r="E87" s="173"/>
    </row>
    <row r="88" spans="1:5">
      <c r="A88" s="157"/>
      <c r="B88" s="185" t="s">
        <v>145</v>
      </c>
      <c r="C88" s="186"/>
      <c r="D88" s="187">
        <f>D86+D71+D53+D43+D33+D21+D13</f>
        <v>3887.0275577500006</v>
      </c>
      <c r="E88" s="181"/>
    </row>
    <row r="89" spans="1:5">
      <c r="A89" s="164"/>
      <c r="B89" s="165"/>
      <c r="C89" s="225"/>
      <c r="D89" s="167"/>
      <c r="E89" s="173"/>
    </row>
    <row r="90" spans="1:5" ht="15.75">
      <c r="A90" s="164"/>
      <c r="B90" s="185" t="s">
        <v>146</v>
      </c>
      <c r="C90" s="186"/>
      <c r="D90" s="226" t="s">
        <v>147</v>
      </c>
      <c r="E90" s="227">
        <f>D88*D90</f>
        <v>7774.0551155000012</v>
      </c>
    </row>
    <row r="91" spans="1:5">
      <c r="A91" s="30"/>
      <c r="B91" s="69"/>
      <c r="C91" s="30"/>
      <c r="D91" s="70"/>
      <c r="E91" s="69"/>
    </row>
    <row r="92" spans="1:5">
      <c r="A92" s="19"/>
      <c r="B92" s="143" t="s">
        <v>19</v>
      </c>
      <c r="C92" s="144"/>
      <c r="D92" s="145"/>
      <c r="E92" s="146"/>
    </row>
    <row r="93" spans="1:5">
      <c r="A93" s="20"/>
      <c r="B93" s="148"/>
      <c r="C93" s="149" t="s">
        <v>20</v>
      </c>
      <c r="D93" s="150" t="s">
        <v>21</v>
      </c>
      <c r="E93" s="151" t="s">
        <v>22</v>
      </c>
    </row>
    <row r="94" spans="1:5">
      <c r="A94" s="21" t="s">
        <v>23</v>
      </c>
      <c r="B94" s="153" t="s">
        <v>24</v>
      </c>
      <c r="C94" s="154">
        <v>0</v>
      </c>
      <c r="D94" s="155">
        <f>E90*C94</f>
        <v>0</v>
      </c>
      <c r="E94" s="156" t="s">
        <v>25</v>
      </c>
    </row>
    <row r="95" spans="1:5">
      <c r="A95" s="22" t="s">
        <v>26</v>
      </c>
      <c r="B95" s="153" t="s">
        <v>27</v>
      </c>
      <c r="C95" s="154">
        <v>0</v>
      </c>
      <c r="D95" s="179">
        <f>(E90+D94)*C95</f>
        <v>0</v>
      </c>
      <c r="E95" s="156" t="s">
        <v>28</v>
      </c>
    </row>
    <row r="96" spans="1:5">
      <c r="A96" s="94"/>
      <c r="B96" s="159" t="s">
        <v>29</v>
      </c>
      <c r="C96" s="160"/>
      <c r="D96" s="161">
        <f>SUM(D94:D95)</f>
        <v>0</v>
      </c>
      <c r="E96" s="162"/>
    </row>
    <row r="97" spans="1:5">
      <c r="A97" s="99" t="s">
        <v>148</v>
      </c>
      <c r="B97" s="228" t="s">
        <v>149</v>
      </c>
      <c r="C97" s="230"/>
      <c r="D97" s="231"/>
      <c r="E97" s="232"/>
    </row>
    <row r="98" spans="1:5">
      <c r="A98" s="24"/>
      <c r="B98" s="165"/>
      <c r="C98" s="166"/>
      <c r="D98" s="167"/>
      <c r="E98" s="168"/>
    </row>
    <row r="99" spans="1:5">
      <c r="A99" s="27"/>
      <c r="B99" s="170" t="s">
        <v>31</v>
      </c>
      <c r="C99" s="171"/>
      <c r="D99" s="150">
        <f>(E90+D96)/(1-6.65%)</f>
        <v>8327.8576491697931</v>
      </c>
      <c r="E99" s="172"/>
    </row>
    <row r="100" spans="1:5">
      <c r="A100" s="30"/>
      <c r="B100" s="69"/>
      <c r="C100" s="93"/>
      <c r="D100" s="70"/>
      <c r="E100" s="100"/>
    </row>
    <row r="101" spans="1:5">
      <c r="A101" s="142"/>
      <c r="B101" s="143" t="s">
        <v>32</v>
      </c>
      <c r="C101" s="175"/>
      <c r="D101" s="176"/>
      <c r="E101" s="177"/>
    </row>
    <row r="102" spans="1:5">
      <c r="A102" s="147"/>
      <c r="B102" s="148"/>
      <c r="C102" s="149" t="s">
        <v>20</v>
      </c>
      <c r="D102" s="178" t="s">
        <v>21</v>
      </c>
      <c r="E102" s="151" t="s">
        <v>22</v>
      </c>
    </row>
    <row r="103" spans="1:5">
      <c r="A103" s="152" t="s">
        <v>33</v>
      </c>
      <c r="B103" s="153" t="s">
        <v>34</v>
      </c>
      <c r="C103" s="154"/>
      <c r="D103" s="179"/>
      <c r="E103" s="180" t="s">
        <v>35</v>
      </c>
    </row>
    <row r="104" spans="1:5">
      <c r="A104" s="157"/>
      <c r="B104" s="181" t="s">
        <v>36</v>
      </c>
      <c r="C104" s="182">
        <v>1.6500000000000001E-2</v>
      </c>
      <c r="D104" s="179">
        <f>$D$99*C104</f>
        <v>137.40965121130159</v>
      </c>
      <c r="E104" s="183"/>
    </row>
    <row r="105" spans="1:5">
      <c r="A105" s="157"/>
      <c r="B105" s="181" t="s">
        <v>37</v>
      </c>
      <c r="C105" s="182">
        <v>0.03</v>
      </c>
      <c r="D105" s="179">
        <f>$D$99*C105</f>
        <v>249.83572947509379</v>
      </c>
      <c r="E105" s="183"/>
    </row>
    <row r="106" spans="1:5">
      <c r="A106" s="157"/>
      <c r="B106" s="181" t="s">
        <v>38</v>
      </c>
      <c r="C106" s="182">
        <v>0.03</v>
      </c>
      <c r="D106" s="179">
        <f>$D$99*C106</f>
        <v>249.83572947509379</v>
      </c>
      <c r="E106" s="183"/>
    </row>
    <row r="107" spans="1:5">
      <c r="A107" s="157"/>
      <c r="B107" s="181"/>
      <c r="C107" s="182"/>
      <c r="D107" s="179"/>
      <c r="E107" s="183"/>
    </row>
    <row r="108" spans="1:5">
      <c r="A108" s="184"/>
      <c r="B108" s="185" t="s">
        <v>39</v>
      </c>
      <c r="C108" s="186">
        <f>SUM(C104:C107)</f>
        <v>7.6499999999999999E-2</v>
      </c>
      <c r="D108" s="187">
        <f>SUM(D104:D107)</f>
        <v>637.08111016148916</v>
      </c>
      <c r="E108" s="153"/>
    </row>
    <row r="109" spans="1:5">
      <c r="A109" s="157"/>
      <c r="B109" s="181"/>
      <c r="C109" s="188"/>
      <c r="D109" s="189"/>
      <c r="E109" s="181"/>
    </row>
    <row r="110" spans="1:5">
      <c r="A110" s="157"/>
      <c r="B110" s="185" t="s">
        <v>40</v>
      </c>
      <c r="C110" s="157"/>
      <c r="D110" s="187">
        <f>D108+D99</f>
        <v>8964.9387593312822</v>
      </c>
      <c r="E110" s="181"/>
    </row>
    <row r="111" spans="1:5">
      <c r="A111" s="157"/>
      <c r="B111" s="185"/>
      <c r="C111" s="157"/>
      <c r="D111" s="187"/>
      <c r="E111" s="181"/>
    </row>
    <row r="112" spans="1:5">
      <c r="A112" s="157"/>
      <c r="B112" s="185"/>
      <c r="C112" s="157"/>
      <c r="D112" s="187"/>
      <c r="E112" s="181"/>
    </row>
    <row r="113" spans="1:5">
      <c r="A113" s="157"/>
      <c r="B113" s="185" t="s">
        <v>41</v>
      </c>
      <c r="C113" s="157">
        <v>12</v>
      </c>
      <c r="D113" s="187">
        <f>D110*C113</f>
        <v>107579.26511197539</v>
      </c>
      <c r="E113" s="181"/>
    </row>
    <row r="114" spans="1:5">
      <c r="A114" s="55"/>
      <c r="B114" s="77"/>
      <c r="C114" s="55"/>
      <c r="D114" s="79"/>
      <c r="E114" s="57"/>
    </row>
    <row r="115" spans="1:5" ht="15.75">
      <c r="A115" s="55"/>
      <c r="B115" s="102" t="s">
        <v>150</v>
      </c>
      <c r="C115" s="55"/>
      <c r="D115" s="79"/>
      <c r="E115" s="57"/>
    </row>
    <row r="116" spans="1:5" s="101" customFormat="1" ht="9"/>
    <row r="117" spans="1:5" s="101" customFormat="1" ht="12">
      <c r="D117" s="114"/>
    </row>
    <row r="118" spans="1:5" s="101" customFormat="1" ht="9"/>
    <row r="119" spans="1:5" s="101" customFormat="1" ht="9"/>
    <row r="120" spans="1:5" s="101" customFormat="1" ht="9"/>
    <row r="121" spans="1:5" s="101" customFormat="1" ht="9"/>
    <row r="122" spans="1:5" s="101" customFormat="1" ht="9"/>
    <row r="123" spans="1:5" s="101" customFormat="1" ht="9"/>
    <row r="124" spans="1:5" s="101" customFormat="1" ht="9"/>
    <row r="125" spans="1:5" s="101" customFormat="1" ht="9"/>
    <row r="126" spans="1:5" s="101" customFormat="1" ht="9"/>
    <row r="127" spans="1:5" s="101" customFormat="1" ht="9"/>
    <row r="128" spans="1:5" s="101" customFormat="1" ht="9"/>
    <row r="129" s="101" customFormat="1" ht="9"/>
    <row r="130" s="101" customFormat="1" ht="9"/>
    <row r="131" s="101" customFormat="1" ht="9"/>
    <row r="132" s="101" customFormat="1" ht="9"/>
    <row r="133" s="101" customFormat="1" ht="9"/>
    <row r="134" s="101" customFormat="1" ht="9"/>
    <row r="135" s="101" customFormat="1" ht="9"/>
    <row r="136" s="101" customFormat="1" ht="9"/>
    <row r="137" s="101" customFormat="1" ht="9"/>
    <row r="138" s="101" customFormat="1" ht="9"/>
    <row r="139" s="101" customFormat="1" ht="9"/>
    <row r="140" s="101" customFormat="1" ht="9"/>
    <row r="141" s="101" customFormat="1" ht="9"/>
    <row r="142" s="101" customFormat="1" ht="9"/>
    <row r="143" s="101" customFormat="1" ht="9"/>
    <row r="144" s="101" customFormat="1" ht="9"/>
    <row r="145" s="101" customFormat="1" ht="9"/>
    <row r="146" s="101" customFormat="1" ht="9"/>
    <row r="147" s="101" customFormat="1" ht="9"/>
    <row r="148" s="101" customFormat="1" ht="9"/>
    <row r="149" s="101" customFormat="1" ht="9"/>
    <row r="150" s="101" customFormat="1" ht="9"/>
    <row r="151" s="101" customFormat="1" ht="9"/>
    <row r="152" s="101" customFormat="1" ht="9"/>
    <row r="153" s="101" customFormat="1" ht="9"/>
    <row r="154" s="101" customFormat="1" ht="9"/>
    <row r="155" s="101" customFormat="1" ht="9"/>
    <row r="156" s="101" customFormat="1" ht="9"/>
    <row r="157" s="101" customFormat="1" ht="9"/>
    <row r="158" s="101" customFormat="1" ht="9"/>
    <row r="159" s="101" customFormat="1" ht="9"/>
    <row r="160" s="101" customFormat="1" ht="9"/>
    <row r="161" s="101" customFormat="1" ht="9"/>
    <row r="162" s="101" customFormat="1" ht="9"/>
    <row r="163" s="101" customFormat="1" ht="9"/>
    <row r="164" s="101" customFormat="1" ht="9"/>
    <row r="165" s="101" customFormat="1" ht="9"/>
    <row r="166" s="101" customFormat="1" ht="9"/>
    <row r="167" s="101" customFormat="1" ht="9"/>
    <row r="168" s="101" customFormat="1" ht="9"/>
    <row r="169" s="101" customFormat="1" ht="9"/>
    <row r="170" s="101" customFormat="1" ht="9"/>
    <row r="171" s="101" customFormat="1" ht="9"/>
    <row r="172" s="101" customFormat="1" ht="9"/>
    <row r="173" s="101" customFormat="1" ht="9"/>
    <row r="174" s="101" customFormat="1" ht="9"/>
    <row r="175" s="101" customFormat="1" ht="9"/>
    <row r="176" s="101" customFormat="1" ht="9"/>
    <row r="177" s="101" customFormat="1" ht="9"/>
    <row r="178" s="101" customFormat="1" ht="9"/>
    <row r="179" s="101" customFormat="1" ht="9"/>
    <row r="180" s="101" customFormat="1" ht="9"/>
    <row r="181" s="101" customFormat="1" ht="9"/>
    <row r="182" s="101" customFormat="1" ht="9"/>
    <row r="183" s="101" customFormat="1" ht="9"/>
    <row r="184" s="101" customFormat="1" ht="9"/>
    <row r="185" s="101" customFormat="1" ht="9"/>
    <row r="186" s="101" customFormat="1" ht="9"/>
    <row r="187" s="101" customFormat="1" ht="9"/>
    <row r="188" s="101" customFormat="1" ht="9"/>
    <row r="189" s="101" customFormat="1" ht="9"/>
    <row r="190" s="101" customFormat="1" ht="9"/>
    <row r="191" s="101" customFormat="1" ht="9"/>
    <row r="192" s="101" customFormat="1" ht="9"/>
    <row r="193" s="101" customFormat="1" ht="9"/>
    <row r="194" s="101" customFormat="1" ht="9"/>
    <row r="195" s="101" customFormat="1" ht="9"/>
    <row r="196" s="101" customFormat="1" ht="9"/>
    <row r="197" s="101" customFormat="1" ht="9"/>
    <row r="198" s="101" customFormat="1" ht="9"/>
    <row r="199" s="101" customFormat="1" ht="9"/>
    <row r="200" s="101" customFormat="1" ht="9"/>
    <row r="201" s="101" customFormat="1" ht="9"/>
    <row r="202" s="101" customFormat="1" ht="9"/>
    <row r="203" s="101" customFormat="1" ht="9"/>
    <row r="204" s="101" customFormat="1" ht="9"/>
    <row r="205" s="101" customFormat="1" ht="9"/>
    <row r="206" s="101" customFormat="1" ht="9"/>
    <row r="207" s="101" customFormat="1" ht="9"/>
    <row r="208" s="101" customFormat="1" ht="9"/>
    <row r="209" s="101" customFormat="1" ht="9"/>
    <row r="210" s="101" customFormat="1" ht="9"/>
    <row r="211" s="101" customFormat="1" ht="9"/>
    <row r="212" s="101" customFormat="1" ht="9"/>
    <row r="213" s="101" customFormat="1" ht="9"/>
    <row r="214" s="101" customFormat="1" ht="9"/>
    <row r="215" s="101" customFormat="1" ht="9"/>
    <row r="216" s="101" customFormat="1" ht="9"/>
    <row r="217" s="101" customFormat="1" ht="9"/>
    <row r="218" s="101" customFormat="1" ht="9"/>
    <row r="219" s="101" customFormat="1" ht="9"/>
    <row r="220" s="101" customFormat="1" ht="9"/>
    <row r="221" s="101" customFormat="1" ht="9"/>
    <row r="222" s="101" customFormat="1" ht="9"/>
    <row r="223" s="101" customFormat="1" ht="9"/>
    <row r="224" s="101" customFormat="1" ht="9"/>
    <row r="225" s="101" customFormat="1" ht="9"/>
    <row r="226" s="101" customFormat="1" ht="9"/>
    <row r="227" s="101" customFormat="1" ht="9"/>
    <row r="228" s="101" customFormat="1" ht="9"/>
    <row r="229" s="101" customFormat="1" ht="9"/>
    <row r="230" s="101" customFormat="1" ht="9"/>
    <row r="231" s="101" customFormat="1" ht="9"/>
    <row r="232" s="101" customFormat="1" ht="9"/>
    <row r="233" s="101" customFormat="1" ht="9"/>
    <row r="234" s="101" customFormat="1" ht="9"/>
    <row r="235" s="101" customFormat="1" ht="9"/>
    <row r="236" s="101" customFormat="1" ht="9"/>
    <row r="237" s="101" customFormat="1" ht="9"/>
    <row r="238" s="101" customFormat="1" ht="9"/>
    <row r="239" s="101" customFormat="1" ht="9"/>
    <row r="240" s="101" customFormat="1" ht="9"/>
    <row r="241" s="101" customFormat="1" ht="9"/>
    <row r="242" s="101" customFormat="1" ht="9"/>
    <row r="243" s="101" customFormat="1" ht="9"/>
    <row r="244" s="101" customFormat="1" ht="9"/>
    <row r="245" s="101" customFormat="1" ht="9"/>
    <row r="246" s="101" customFormat="1" ht="9"/>
    <row r="247" s="101" customFormat="1" ht="9"/>
    <row r="248" s="101" customFormat="1" ht="9"/>
    <row r="249" s="101" customFormat="1" ht="9"/>
    <row r="250" s="101" customFormat="1" ht="9"/>
    <row r="251" s="101" customFormat="1" ht="9"/>
    <row r="252" s="101" customFormat="1" ht="9"/>
    <row r="253" s="101" customFormat="1" ht="9"/>
    <row r="254" s="101" customFormat="1" ht="9"/>
    <row r="255" s="101" customFormat="1" ht="9"/>
    <row r="256" s="101" customFormat="1" ht="9"/>
    <row r="257" s="101" customFormat="1" ht="9"/>
    <row r="258" s="101" customFormat="1" ht="9"/>
    <row r="259" s="101" customFormat="1" ht="9"/>
    <row r="260" s="101" customFormat="1" ht="9"/>
    <row r="261" s="101" customFormat="1" ht="9"/>
    <row r="262" s="101" customFormat="1" ht="9"/>
    <row r="263" s="101" customFormat="1" ht="9"/>
    <row r="264" s="101" customFormat="1" ht="9"/>
    <row r="265" s="101" customFormat="1" ht="9"/>
    <row r="266" s="101" customFormat="1" ht="9"/>
    <row r="267" s="101" customFormat="1" ht="9"/>
    <row r="268" s="101" customFormat="1" ht="9"/>
    <row r="269" s="101" customFormat="1" ht="9"/>
    <row r="270" s="101" customFormat="1" ht="9"/>
    <row r="271" s="101" customFormat="1" ht="9"/>
    <row r="272" s="101" customFormat="1" ht="9"/>
    <row r="273" s="101" customFormat="1" ht="9"/>
    <row r="274" s="101" customFormat="1" ht="9"/>
    <row r="275" s="101" customFormat="1" ht="9"/>
    <row r="276" s="101" customFormat="1" ht="9"/>
    <row r="277" s="101" customFormat="1" ht="9"/>
    <row r="278" s="101" customFormat="1" ht="9"/>
    <row r="279" s="101" customFormat="1" ht="9"/>
    <row r="280" s="101" customFormat="1" ht="9"/>
    <row r="281" s="101" customFormat="1" ht="9"/>
    <row r="282" s="101" customFormat="1" ht="9"/>
    <row r="283" s="101" customFormat="1" ht="9"/>
    <row r="284" s="101" customFormat="1" ht="9"/>
    <row r="285" s="101" customFormat="1" ht="9"/>
    <row r="286" s="101" customFormat="1" ht="9"/>
    <row r="287" s="101" customFormat="1" ht="9"/>
    <row r="288" s="101" customFormat="1" ht="9"/>
    <row r="289" s="101" customFormat="1" ht="9"/>
    <row r="290" s="101" customFormat="1" ht="9"/>
    <row r="291" s="101" customFormat="1" ht="9"/>
    <row r="292" s="101" customFormat="1" ht="9"/>
    <row r="293" s="101" customFormat="1" ht="9"/>
    <row r="294" s="101" customFormat="1" ht="9"/>
    <row r="295" s="101" customFormat="1" ht="9"/>
    <row r="296" s="101" customFormat="1" ht="9"/>
    <row r="297" s="101" customFormat="1" ht="9"/>
    <row r="298" s="101" customFormat="1" ht="9"/>
    <row r="299" s="101" customFormat="1" ht="9"/>
    <row r="300" s="101" customFormat="1" ht="9"/>
    <row r="301" s="101" customFormat="1" ht="9"/>
    <row r="302" s="101" customFormat="1" ht="9"/>
    <row r="303" s="101" customFormat="1" ht="9"/>
    <row r="304" s="101" customFormat="1" ht="9"/>
    <row r="305" s="101" customFormat="1" ht="9"/>
    <row r="306" s="101" customFormat="1" ht="9"/>
    <row r="307" s="101" customFormat="1" ht="9"/>
    <row r="308" s="101" customFormat="1" ht="9"/>
    <row r="309" s="101" customFormat="1" ht="9"/>
    <row r="310" s="101" customFormat="1" ht="9"/>
    <row r="311" s="101" customFormat="1" ht="9"/>
    <row r="312" s="101" customFormat="1" ht="9"/>
    <row r="313" s="101" customFormat="1" ht="9"/>
    <row r="314" s="101" customFormat="1" ht="9"/>
    <row r="315" s="101" customFormat="1" ht="9"/>
    <row r="316" s="101" customFormat="1" ht="9"/>
    <row r="317" s="101" customFormat="1" ht="9"/>
    <row r="318" s="101" customFormat="1" ht="9"/>
    <row r="319" s="101" customFormat="1" ht="9"/>
    <row r="320" s="101" customFormat="1" ht="9"/>
    <row r="321" s="101" customFormat="1" ht="9"/>
    <row r="322" s="101" customFormat="1" ht="9"/>
    <row r="323" s="101" customFormat="1" ht="9"/>
    <row r="324" s="101" customFormat="1" ht="9"/>
    <row r="325" s="101" customFormat="1" ht="9"/>
    <row r="326" s="101" customFormat="1" ht="9"/>
    <row r="327" s="101" customFormat="1" ht="9"/>
    <row r="328" s="101" customFormat="1" ht="9"/>
  </sheetData>
  <sheetProtection algorithmName="SHA-512" hashValue="JuPAU/H6CmVBQYJKBxXAMRrrkx1JyEvO6zXEw8UsVSzW0q+Iji/d9xulcH2Nk1OfusWFNcSe4MuZshZ4HxFV1A==" saltValue="tkSH35HgYMEk+eAq1DoZ1g==" spinCount="100000" sheet="1" objects="1" scenarios="1"/>
  <mergeCells count="3">
    <mergeCell ref="A1:E1"/>
    <mergeCell ref="A2:E2"/>
    <mergeCell ref="A3:E3"/>
  </mergeCells>
  <pageMargins left="0.118055555555556" right="0.118055555555556" top="0.78749999999999998" bottom="0.39374999999999999" header="0.511811023622047" footer="0.511811023622047"/>
  <pageSetup paperSize="9" scale="75"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328"/>
  <sheetViews>
    <sheetView zoomScale="120" zoomScaleNormal="120" workbookViewId="0">
      <selection sqref="A1:E1"/>
    </sheetView>
  </sheetViews>
  <sheetFormatPr defaultColWidth="9.140625" defaultRowHeight="15"/>
  <cols>
    <col min="1" max="1" width="6.5703125" style="103" customWidth="1"/>
    <col min="2" max="2" width="57.7109375" style="101" customWidth="1"/>
    <col min="3" max="3" width="8.42578125" style="103" customWidth="1"/>
    <col min="4" max="4" width="15.140625" style="104" customWidth="1"/>
    <col min="5" max="5" width="40.5703125" style="101" customWidth="1"/>
    <col min="6" max="7" width="9.140625" style="101"/>
    <col min="8" max="8" width="10.7109375" style="101" customWidth="1"/>
    <col min="9" max="1019" width="9.140625" style="101"/>
    <col min="1020" max="1021" width="11.5703125" customWidth="1"/>
  </cols>
  <sheetData>
    <row r="1" spans="1:8" ht="16.5">
      <c r="A1" s="235" t="s">
        <v>210</v>
      </c>
      <c r="B1" s="235"/>
      <c r="C1" s="235"/>
      <c r="D1" s="235"/>
      <c r="E1" s="235"/>
    </row>
    <row r="2" spans="1:8">
      <c r="A2" s="139" t="s">
        <v>160</v>
      </c>
      <c r="B2" s="139"/>
      <c r="C2" s="139"/>
      <c r="D2" s="139"/>
      <c r="E2" s="139"/>
    </row>
    <row r="3" spans="1:8" ht="22.5" customHeight="1">
      <c r="A3" s="140" t="s">
        <v>43</v>
      </c>
      <c r="B3" s="140"/>
      <c r="C3" s="140"/>
      <c r="D3" s="140"/>
      <c r="E3" s="140"/>
    </row>
    <row r="4" spans="1:8">
      <c r="A4" s="30"/>
      <c r="B4" s="31" t="s">
        <v>12</v>
      </c>
      <c r="C4" s="31" t="s">
        <v>45</v>
      </c>
      <c r="D4" s="32" t="s">
        <v>46</v>
      </c>
      <c r="E4" s="33" t="s">
        <v>153</v>
      </c>
    </row>
    <row r="5" spans="1:8">
      <c r="A5" s="34"/>
      <c r="B5" s="35" t="s">
        <v>48</v>
      </c>
      <c r="C5" s="36"/>
      <c r="D5" s="36"/>
      <c r="E5" s="37" t="s">
        <v>154</v>
      </c>
    </row>
    <row r="6" spans="1:8">
      <c r="A6" s="1">
        <v>1</v>
      </c>
      <c r="B6" s="105" t="s">
        <v>50</v>
      </c>
      <c r="C6" s="1"/>
      <c r="D6" s="106" t="s">
        <v>21</v>
      </c>
      <c r="E6" s="105" t="s">
        <v>22</v>
      </c>
    </row>
    <row r="7" spans="1:8">
      <c r="A7" s="43"/>
      <c r="B7" s="44"/>
      <c r="C7" s="45"/>
      <c r="D7" s="46"/>
      <c r="E7" s="44" t="s">
        <v>51</v>
      </c>
    </row>
    <row r="8" spans="1:8">
      <c r="A8" s="47" t="s">
        <v>23</v>
      </c>
      <c r="B8" s="48" t="s">
        <v>52</v>
      </c>
      <c r="C8" s="49"/>
      <c r="D8" s="50">
        <v>1750.82</v>
      </c>
      <c r="E8" s="48" t="s">
        <v>161</v>
      </c>
    </row>
    <row r="9" spans="1:8">
      <c r="A9" s="51"/>
      <c r="B9" s="52"/>
      <c r="C9" s="53"/>
      <c r="D9" s="54"/>
      <c r="E9" s="52"/>
    </row>
    <row r="10" spans="1:8">
      <c r="A10" s="47" t="s">
        <v>26</v>
      </c>
      <c r="B10" s="48" t="s">
        <v>54</v>
      </c>
      <c r="C10" s="43"/>
      <c r="D10" s="46"/>
      <c r="E10" s="44"/>
      <c r="H10"/>
    </row>
    <row r="11" spans="1:8">
      <c r="A11" s="58"/>
      <c r="B11" s="59"/>
      <c r="C11" s="60"/>
      <c r="D11" s="61"/>
      <c r="E11" s="59"/>
      <c r="H11" s="107"/>
    </row>
    <row r="12" spans="1:8">
      <c r="A12" s="62"/>
      <c r="B12" s="63"/>
      <c r="C12" s="62"/>
      <c r="D12" s="64"/>
      <c r="E12" s="63"/>
    </row>
    <row r="13" spans="1:8">
      <c r="A13" s="34" t="s">
        <v>55</v>
      </c>
      <c r="B13" s="65" t="s">
        <v>56</v>
      </c>
      <c r="C13" s="66"/>
      <c r="D13" s="67">
        <f>D8+D11</f>
        <v>1750.82</v>
      </c>
      <c r="E13" s="68"/>
    </row>
    <row r="14" spans="1:8">
      <c r="A14" s="30"/>
      <c r="B14" s="69"/>
      <c r="C14" s="30"/>
      <c r="D14" s="70"/>
      <c r="E14" s="69"/>
    </row>
    <row r="15" spans="1:8">
      <c r="A15" s="71"/>
      <c r="B15" s="72" t="s">
        <v>57</v>
      </c>
      <c r="C15" s="73"/>
      <c r="D15" s="74"/>
      <c r="E15" s="75"/>
    </row>
    <row r="16" spans="1:8">
      <c r="A16" s="76"/>
      <c r="B16" s="77" t="s">
        <v>58</v>
      </c>
      <c r="C16" s="78" t="s">
        <v>20</v>
      </c>
      <c r="D16" s="79" t="s">
        <v>21</v>
      </c>
      <c r="E16" s="77" t="s">
        <v>22</v>
      </c>
    </row>
    <row r="17" spans="1:7">
      <c r="A17" s="55" t="s">
        <v>23</v>
      </c>
      <c r="B17" s="57" t="s">
        <v>157</v>
      </c>
      <c r="C17" s="80"/>
      <c r="D17" s="56">
        <f>((4*22)*4)-(D13*6%)</f>
        <v>246.95080000000002</v>
      </c>
      <c r="E17" s="57" t="s">
        <v>60</v>
      </c>
    </row>
    <row r="18" spans="1:7">
      <c r="A18" s="55" t="s">
        <v>26</v>
      </c>
      <c r="B18" s="57" t="s">
        <v>158</v>
      </c>
      <c r="C18" s="80">
        <v>0</v>
      </c>
      <c r="D18" s="56">
        <f>((24.54*80%)*22)</f>
        <v>431.90400000000005</v>
      </c>
      <c r="E18" s="57"/>
      <c r="F18" s="101">
        <v>431.9</v>
      </c>
      <c r="G18" s="108"/>
    </row>
    <row r="19" spans="1:7">
      <c r="A19" s="55" t="s">
        <v>33</v>
      </c>
      <c r="B19" s="57" t="s">
        <v>159</v>
      </c>
      <c r="C19" s="80">
        <v>0</v>
      </c>
      <c r="D19" s="56">
        <v>41</v>
      </c>
      <c r="E19" s="57"/>
    </row>
    <row r="20" spans="1:7">
      <c r="A20" s="55" t="s">
        <v>64</v>
      </c>
      <c r="B20" s="57" t="s">
        <v>65</v>
      </c>
      <c r="C20" s="80"/>
      <c r="D20" s="56">
        <v>5</v>
      </c>
      <c r="E20" s="57"/>
    </row>
    <row r="21" spans="1:7">
      <c r="A21" s="81"/>
      <c r="B21" s="77" t="s">
        <v>66</v>
      </c>
      <c r="C21" s="82">
        <f>SUM(C17:C20)</f>
        <v>0</v>
      </c>
      <c r="D21" s="79">
        <f>SUM(D17:D20)</f>
        <v>724.85480000000007</v>
      </c>
      <c r="E21" s="57"/>
      <c r="G21" s="101">
        <v>539.88</v>
      </c>
    </row>
    <row r="22" spans="1:7">
      <c r="A22" s="30"/>
      <c r="B22" s="69"/>
      <c r="C22" s="30"/>
      <c r="D22" s="70"/>
      <c r="E22" s="69"/>
      <c r="G22" s="115">
        <v>0.2</v>
      </c>
    </row>
    <row r="23" spans="1:7">
      <c r="A23" s="71"/>
      <c r="B23" s="72" t="s">
        <v>67</v>
      </c>
      <c r="C23" s="73"/>
      <c r="D23" s="74"/>
      <c r="E23" s="75"/>
      <c r="G23" s="101">
        <f>G21*G22</f>
        <v>107.976</v>
      </c>
    </row>
    <row r="24" spans="1:7">
      <c r="A24" s="76"/>
      <c r="B24" s="77" t="s">
        <v>68</v>
      </c>
      <c r="C24" s="78" t="s">
        <v>20</v>
      </c>
      <c r="D24" s="79" t="s">
        <v>21</v>
      </c>
      <c r="E24" s="77" t="s">
        <v>22</v>
      </c>
    </row>
    <row r="25" spans="1:7">
      <c r="A25" s="55" t="s">
        <v>23</v>
      </c>
      <c r="B25" s="57" t="s">
        <v>69</v>
      </c>
      <c r="C25" s="80">
        <v>0.2</v>
      </c>
      <c r="D25" s="56">
        <f>D13*C25</f>
        <v>350.16399999999999</v>
      </c>
      <c r="E25" s="57" t="s">
        <v>70</v>
      </c>
    </row>
    <row r="26" spans="1:7">
      <c r="A26" s="55" t="s">
        <v>26</v>
      </c>
      <c r="B26" s="57" t="s">
        <v>71</v>
      </c>
      <c r="C26" s="80">
        <v>0.08</v>
      </c>
      <c r="D26" s="56">
        <f t="shared" ref="D26:D32" si="0">D$13*C26</f>
        <v>140.06559999999999</v>
      </c>
      <c r="E26" s="57" t="s">
        <v>72</v>
      </c>
    </row>
    <row r="27" spans="1:7">
      <c r="A27" s="55" t="s">
        <v>33</v>
      </c>
      <c r="B27" s="57" t="s">
        <v>73</v>
      </c>
      <c r="C27" s="80">
        <v>2.5000000000000001E-2</v>
      </c>
      <c r="D27" s="56">
        <f t="shared" si="0"/>
        <v>43.770499999999998</v>
      </c>
      <c r="E27" s="57" t="s">
        <v>74</v>
      </c>
    </row>
    <row r="28" spans="1:7">
      <c r="A28" s="55" t="s">
        <v>64</v>
      </c>
      <c r="B28" s="57" t="s">
        <v>75</v>
      </c>
      <c r="C28" s="80">
        <v>0.01</v>
      </c>
      <c r="D28" s="56">
        <f t="shared" si="0"/>
        <v>17.508199999999999</v>
      </c>
      <c r="E28" s="57" t="s">
        <v>76</v>
      </c>
    </row>
    <row r="29" spans="1:7">
      <c r="A29" s="55" t="s">
        <v>77</v>
      </c>
      <c r="B29" s="57" t="s">
        <v>78</v>
      </c>
      <c r="C29" s="80">
        <v>2.5000000000000001E-2</v>
      </c>
      <c r="D29" s="56">
        <f t="shared" si="0"/>
        <v>43.770499999999998</v>
      </c>
      <c r="E29" s="57" t="s">
        <v>79</v>
      </c>
    </row>
    <row r="30" spans="1:7">
      <c r="A30" s="55" t="s">
        <v>80</v>
      </c>
      <c r="B30" s="57" t="s">
        <v>81</v>
      </c>
      <c r="C30" s="80">
        <v>2E-3</v>
      </c>
      <c r="D30" s="56">
        <f t="shared" si="0"/>
        <v>3.5016400000000001</v>
      </c>
      <c r="E30" s="57" t="s">
        <v>82</v>
      </c>
    </row>
    <row r="31" spans="1:7">
      <c r="A31" s="55" t="s">
        <v>83</v>
      </c>
      <c r="B31" s="57" t="s">
        <v>84</v>
      </c>
      <c r="C31" s="80">
        <v>6.0000000000000001E-3</v>
      </c>
      <c r="D31" s="56">
        <f t="shared" si="0"/>
        <v>10.50492</v>
      </c>
      <c r="E31" s="57" t="s">
        <v>85</v>
      </c>
    </row>
    <row r="32" spans="1:7">
      <c r="A32" s="157" t="s">
        <v>86</v>
      </c>
      <c r="B32" s="181" t="s">
        <v>87</v>
      </c>
      <c r="C32" s="182">
        <v>0.02</v>
      </c>
      <c r="D32" s="179">
        <f t="shared" si="0"/>
        <v>35.016399999999997</v>
      </c>
      <c r="E32" s="181" t="s">
        <v>88</v>
      </c>
    </row>
    <row r="33" spans="1:5">
      <c r="A33" s="157"/>
      <c r="B33" s="185" t="s">
        <v>89</v>
      </c>
      <c r="C33" s="186">
        <f>SUM(C25:C32)</f>
        <v>0.3680000000000001</v>
      </c>
      <c r="D33" s="187">
        <f>SUM(D25:D32)</f>
        <v>644.30175999999983</v>
      </c>
      <c r="E33" s="181"/>
    </row>
    <row r="34" spans="1:5">
      <c r="A34" s="30"/>
      <c r="B34" s="69"/>
      <c r="C34" s="30"/>
      <c r="D34" s="70"/>
      <c r="E34" s="69"/>
    </row>
    <row r="35" spans="1:5">
      <c r="A35" s="71"/>
      <c r="B35" s="72" t="s">
        <v>90</v>
      </c>
      <c r="C35" s="73"/>
      <c r="D35" s="74"/>
      <c r="E35" s="75"/>
    </row>
    <row r="36" spans="1:5">
      <c r="A36" s="76"/>
      <c r="B36" s="77"/>
      <c r="C36" s="78" t="s">
        <v>20</v>
      </c>
      <c r="D36" s="79" t="s">
        <v>21</v>
      </c>
      <c r="E36" s="77" t="s">
        <v>22</v>
      </c>
    </row>
    <row r="37" spans="1:5">
      <c r="A37" s="55" t="s">
        <v>23</v>
      </c>
      <c r="B37" s="57" t="s">
        <v>91</v>
      </c>
      <c r="C37" s="80">
        <v>8.3299999999999999E-2</v>
      </c>
      <c r="D37" s="56">
        <f>D$13*C37</f>
        <v>145.84330599999998</v>
      </c>
      <c r="E37" s="57" t="s">
        <v>92</v>
      </c>
    </row>
    <row r="38" spans="1:5">
      <c r="A38" s="55" t="s">
        <v>26</v>
      </c>
      <c r="B38" s="52" t="s">
        <v>93</v>
      </c>
      <c r="C38" s="83">
        <v>8.3299999999999999E-2</v>
      </c>
      <c r="D38" s="54">
        <f>D$13*C38</f>
        <v>145.84330599999998</v>
      </c>
      <c r="E38" s="84" t="s">
        <v>94</v>
      </c>
    </row>
    <row r="39" spans="1:5">
      <c r="A39" s="55" t="s">
        <v>33</v>
      </c>
      <c r="B39" s="57" t="s">
        <v>95</v>
      </c>
      <c r="C39" s="80">
        <v>2.7799999999999998E-2</v>
      </c>
      <c r="D39" s="56">
        <f>D$13*C39</f>
        <v>48.672795999999998</v>
      </c>
      <c r="E39" s="57" t="s">
        <v>96</v>
      </c>
    </row>
    <row r="40" spans="1:5">
      <c r="A40" s="85"/>
      <c r="B40" s="86" t="s">
        <v>97</v>
      </c>
      <c r="C40" s="87">
        <f>SUM(C37:C39)</f>
        <v>0.19439999999999999</v>
      </c>
      <c r="D40" s="88">
        <f>SUM(D37:D39)</f>
        <v>340.35940799999997</v>
      </c>
      <c r="E40" s="44"/>
    </row>
    <row r="41" spans="1:5">
      <c r="A41" s="190"/>
      <c r="B41" s="191"/>
      <c r="C41" s="188"/>
      <c r="D41" s="192"/>
      <c r="E41" s="193" t="s">
        <v>98</v>
      </c>
    </row>
    <row r="42" spans="1:5">
      <c r="A42" s="194" t="s">
        <v>33</v>
      </c>
      <c r="B42" s="153" t="s">
        <v>99</v>
      </c>
      <c r="C42" s="154">
        <f>C40*C33</f>
        <v>7.1539200000000011E-2</v>
      </c>
      <c r="D42" s="155">
        <f>D$13*C42</f>
        <v>125.25226214400001</v>
      </c>
      <c r="E42" s="195" t="s">
        <v>100</v>
      </c>
    </row>
    <row r="43" spans="1:5">
      <c r="A43" s="229"/>
      <c r="B43" s="199" t="s">
        <v>101</v>
      </c>
      <c r="C43" s="207">
        <f>SUM(C40:C42)</f>
        <v>0.26593919999999999</v>
      </c>
      <c r="D43" s="208">
        <f>SUM(D40:D42)</f>
        <v>465.61167014399996</v>
      </c>
      <c r="E43" s="181"/>
    </row>
    <row r="44" spans="1:5">
      <c r="A44" s="30"/>
      <c r="B44" s="69"/>
      <c r="C44" s="93"/>
      <c r="D44" s="70"/>
      <c r="E44" s="69"/>
    </row>
    <row r="45" spans="1:5">
      <c r="A45" s="19"/>
      <c r="B45" s="143" t="s">
        <v>102</v>
      </c>
      <c r="C45" s="144"/>
      <c r="D45" s="145"/>
      <c r="E45" s="146"/>
    </row>
    <row r="46" spans="1:5">
      <c r="A46" s="23"/>
      <c r="B46" s="159"/>
      <c r="C46" s="200" t="s">
        <v>20</v>
      </c>
      <c r="D46" s="161" t="s">
        <v>21</v>
      </c>
      <c r="E46" s="159" t="s">
        <v>22</v>
      </c>
    </row>
    <row r="47" spans="1:5">
      <c r="A47" s="94" t="s">
        <v>23</v>
      </c>
      <c r="B47" s="191" t="s">
        <v>103</v>
      </c>
      <c r="C47" s="188">
        <v>6.9999999999999999E-4</v>
      </c>
      <c r="D47" s="192">
        <f>D$13*C47</f>
        <v>1.2255739999999999</v>
      </c>
      <c r="E47" s="191" t="s">
        <v>104</v>
      </c>
    </row>
    <row r="48" spans="1:5">
      <c r="A48" s="95"/>
      <c r="B48" s="183"/>
      <c r="C48" s="160"/>
      <c r="D48" s="189"/>
      <c r="E48" s="183" t="s">
        <v>105</v>
      </c>
    </row>
    <row r="49" spans="1:5">
      <c r="A49" s="21"/>
      <c r="B49" s="153"/>
      <c r="C49" s="154"/>
      <c r="D49" s="155"/>
      <c r="E49" s="153" t="s">
        <v>106</v>
      </c>
    </row>
    <row r="50" spans="1:5">
      <c r="A50" s="96"/>
      <c r="B50" s="196" t="s">
        <v>97</v>
      </c>
      <c r="C50" s="204">
        <f>SUM(C47:C49)</f>
        <v>6.9999999999999999E-4</v>
      </c>
      <c r="D50" s="205">
        <f>SUM(D47:D49)</f>
        <v>1.2255739999999999</v>
      </c>
      <c r="E50" s="183"/>
    </row>
    <row r="51" spans="1:5">
      <c r="A51" s="89"/>
      <c r="B51" s="197"/>
      <c r="C51" s="188"/>
      <c r="D51" s="192"/>
      <c r="E51" s="193" t="s">
        <v>98</v>
      </c>
    </row>
    <row r="52" spans="1:5">
      <c r="A52" s="90" t="s">
        <v>26</v>
      </c>
      <c r="B52" s="198" t="s">
        <v>99</v>
      </c>
      <c r="C52" s="154">
        <f>C50*C33</f>
        <v>2.5760000000000008E-4</v>
      </c>
      <c r="D52" s="155">
        <f>D$13*C52</f>
        <v>0.45101123200000015</v>
      </c>
      <c r="E52" s="195"/>
    </row>
    <row r="53" spans="1:5">
      <c r="A53" s="97"/>
      <c r="B53" s="199" t="s">
        <v>107</v>
      </c>
      <c r="C53" s="207">
        <f>SUM(C50:C52)</f>
        <v>9.5760000000000007E-4</v>
      </c>
      <c r="D53" s="208">
        <f>SUM(D50:D52)</f>
        <v>1.6765852320000001</v>
      </c>
      <c r="E53" s="181"/>
    </row>
    <row r="54" spans="1:5">
      <c r="A54" s="30"/>
      <c r="B54" s="69"/>
      <c r="C54" s="30"/>
      <c r="D54" s="70"/>
      <c r="E54" s="69"/>
    </row>
    <row r="55" spans="1:5">
      <c r="A55" s="142"/>
      <c r="B55" s="143" t="s">
        <v>108</v>
      </c>
      <c r="C55" s="144"/>
      <c r="D55" s="145"/>
      <c r="E55" s="146"/>
    </row>
    <row r="56" spans="1:5">
      <c r="A56" s="142"/>
      <c r="B56" s="159"/>
      <c r="C56" s="209" t="s">
        <v>20</v>
      </c>
      <c r="D56" s="178" t="s">
        <v>21</v>
      </c>
      <c r="E56" s="148" t="s">
        <v>22</v>
      </c>
    </row>
    <row r="57" spans="1:5">
      <c r="A57" s="190"/>
      <c r="B57" s="191"/>
      <c r="C57" s="201"/>
      <c r="D57" s="210"/>
      <c r="E57" s="211" t="s">
        <v>109</v>
      </c>
    </row>
    <row r="58" spans="1:5">
      <c r="A58" s="212" t="s">
        <v>23</v>
      </c>
      <c r="B58" s="183" t="s">
        <v>110</v>
      </c>
      <c r="C58" s="160">
        <f>MOTORISTA!C58</f>
        <v>4.1650000000000003E-3</v>
      </c>
      <c r="D58" s="213">
        <f>D$13*C58</f>
        <v>7.2921653000000006</v>
      </c>
      <c r="E58" s="211" t="s">
        <v>111</v>
      </c>
    </row>
    <row r="59" spans="1:5">
      <c r="A59" s="194"/>
      <c r="B59" s="153"/>
      <c r="C59" s="154"/>
      <c r="D59" s="214"/>
      <c r="E59" s="195" t="s">
        <v>112</v>
      </c>
    </row>
    <row r="60" spans="1:5">
      <c r="A60" s="202"/>
      <c r="B60" s="183"/>
      <c r="C60" s="160"/>
      <c r="D60" s="189"/>
      <c r="E60" s="193" t="s">
        <v>113</v>
      </c>
    </row>
    <row r="61" spans="1:5">
      <c r="A61" s="152" t="s">
        <v>26</v>
      </c>
      <c r="B61" s="153" t="s">
        <v>114</v>
      </c>
      <c r="C61" s="154">
        <f>MOTORISTA!C61</f>
        <v>3.3320000000000002E-4</v>
      </c>
      <c r="D61" s="155">
        <f>D$13*C61</f>
        <v>0.58337322400000002</v>
      </c>
      <c r="E61" s="195" t="s">
        <v>115</v>
      </c>
    </row>
    <row r="62" spans="1:5">
      <c r="A62" s="201"/>
      <c r="B62" s="191" t="s">
        <v>116</v>
      </c>
      <c r="C62" s="188"/>
      <c r="D62" s="192"/>
      <c r="E62" s="191" t="s">
        <v>117</v>
      </c>
    </row>
    <row r="63" spans="1:5">
      <c r="A63" s="152" t="s">
        <v>33</v>
      </c>
      <c r="B63" s="153" t="s">
        <v>118</v>
      </c>
      <c r="C63" s="154">
        <f>MOTORISTA!C63</f>
        <v>0.02</v>
      </c>
      <c r="D63" s="155">
        <f>D$13*C63</f>
        <v>35.016399999999997</v>
      </c>
      <c r="E63" s="153"/>
    </row>
    <row r="64" spans="1:5">
      <c r="A64" s="201"/>
      <c r="B64" s="191"/>
      <c r="C64" s="215"/>
      <c r="D64" s="192"/>
      <c r="E64" s="193" t="s">
        <v>119</v>
      </c>
    </row>
    <row r="65" spans="1:5">
      <c r="A65" s="202" t="s">
        <v>64</v>
      </c>
      <c r="B65" s="183" t="s">
        <v>120</v>
      </c>
      <c r="C65" s="216">
        <f>MOTORISTA!C65</f>
        <v>1.9444444444444445E-2</v>
      </c>
      <c r="D65" s="189">
        <f>D$13*C65</f>
        <v>34.043722222222222</v>
      </c>
      <c r="E65" s="211" t="s">
        <v>121</v>
      </c>
    </row>
    <row r="66" spans="1:5">
      <c r="A66" s="152"/>
      <c r="B66" s="183"/>
      <c r="C66" s="217"/>
      <c r="D66" s="155"/>
      <c r="E66" s="211" t="s">
        <v>122</v>
      </c>
    </row>
    <row r="67" spans="1:5">
      <c r="A67" s="212" t="s">
        <v>77</v>
      </c>
      <c r="B67" s="191" t="s">
        <v>99</v>
      </c>
      <c r="C67" s="218">
        <f>MOTORISTA!C67</f>
        <v>7.1555555555555574E-3</v>
      </c>
      <c r="D67" s="189">
        <f>D$13*C67</f>
        <v>12.528089777777781</v>
      </c>
      <c r="E67" s="191" t="s">
        <v>123</v>
      </c>
    </row>
    <row r="68" spans="1:5">
      <c r="A68" s="212"/>
      <c r="B68" s="153"/>
      <c r="C68" s="218"/>
      <c r="D68" s="219"/>
      <c r="E68" s="153" t="s">
        <v>124</v>
      </c>
    </row>
    <row r="69" spans="1:5">
      <c r="A69" s="201"/>
      <c r="B69" s="191" t="s">
        <v>116</v>
      </c>
      <c r="C69" s="188"/>
      <c r="D69" s="192"/>
      <c r="E69" s="183" t="s">
        <v>117</v>
      </c>
    </row>
    <row r="70" spans="1:5">
      <c r="A70" s="152" t="s">
        <v>80</v>
      </c>
      <c r="B70" s="153" t="s">
        <v>125</v>
      </c>
      <c r="C70" s="154">
        <f>MOTORISTA!C70</f>
        <v>0.02</v>
      </c>
      <c r="D70" s="155">
        <f>D$13*C70</f>
        <v>35.016399999999997</v>
      </c>
      <c r="E70" s="153"/>
    </row>
    <row r="71" spans="1:5">
      <c r="A71" s="184"/>
      <c r="B71" s="185" t="s">
        <v>126</v>
      </c>
      <c r="C71" s="186">
        <f>SUM(C58:C70)</f>
        <v>7.10982E-2</v>
      </c>
      <c r="D71" s="187">
        <f>SUM(D58:D70)</f>
        <v>124.48015052400001</v>
      </c>
      <c r="E71" s="181"/>
    </row>
    <row r="72" spans="1:5">
      <c r="A72" s="30"/>
      <c r="B72" s="69"/>
      <c r="C72" s="93"/>
      <c r="D72" s="70"/>
      <c r="E72" s="69"/>
    </row>
    <row r="73" spans="1:5">
      <c r="A73" s="142"/>
      <c r="B73" s="143" t="s">
        <v>127</v>
      </c>
      <c r="C73" s="144"/>
      <c r="D73" s="145"/>
      <c r="E73" s="146"/>
    </row>
    <row r="74" spans="1:5">
      <c r="A74" s="233"/>
      <c r="B74" s="151"/>
      <c r="C74" s="234" t="s">
        <v>20</v>
      </c>
      <c r="D74" s="178" t="s">
        <v>21</v>
      </c>
      <c r="E74" s="151" t="s">
        <v>22</v>
      </c>
    </row>
    <row r="75" spans="1:5">
      <c r="A75" s="157" t="str">
        <f>MOTORISTA!A76</f>
        <v>A</v>
      </c>
      <c r="B75" s="181" t="str">
        <f>MOTORISTA!B76</f>
        <v>AUSÊNCIA POR DOENÇA</v>
      </c>
      <c r="C75" s="182">
        <f>MOTORISTA!C76</f>
        <v>1.3888888888888888E-2</v>
      </c>
      <c r="D75" s="179">
        <f>D8*C75</f>
        <v>24.316944444444442</v>
      </c>
      <c r="E75" s="181" t="str">
        <f>MOTORISTA!E75</f>
        <v>Leis 8.036/90 e 9.491/97</v>
      </c>
    </row>
    <row r="76" spans="1:5">
      <c r="A76" s="190"/>
      <c r="B76" s="191"/>
      <c r="C76" s="220"/>
      <c r="D76" s="192"/>
      <c r="E76" s="191" t="s">
        <v>130</v>
      </c>
    </row>
    <row r="77" spans="1:5">
      <c r="A77" s="212" t="s">
        <v>26</v>
      </c>
      <c r="B77" s="183" t="s">
        <v>131</v>
      </c>
      <c r="C77" s="218">
        <f>MOTORISTA!C78</f>
        <v>0</v>
      </c>
      <c r="D77" s="189">
        <f>D$13*C77</f>
        <v>0</v>
      </c>
      <c r="E77" s="183" t="s">
        <v>132</v>
      </c>
    </row>
    <row r="78" spans="1:5">
      <c r="A78" s="194"/>
      <c r="B78" s="153"/>
      <c r="C78" s="221"/>
      <c r="D78" s="155"/>
      <c r="E78" s="153" t="s">
        <v>133</v>
      </c>
    </row>
    <row r="79" spans="1:5">
      <c r="A79" s="202"/>
      <c r="B79" s="183"/>
      <c r="C79" s="216"/>
      <c r="D79" s="189"/>
      <c r="E79" s="173" t="s">
        <v>134</v>
      </c>
    </row>
    <row r="80" spans="1:5">
      <c r="A80" s="202" t="s">
        <v>33</v>
      </c>
      <c r="B80" s="183" t="s">
        <v>135</v>
      </c>
      <c r="C80" s="216">
        <f>MOTORISTA!C81</f>
        <v>8.3333333333333332E-3</v>
      </c>
      <c r="D80" s="189">
        <f>D$13*C80</f>
        <v>14.590166666666667</v>
      </c>
      <c r="E80" s="211" t="s">
        <v>136</v>
      </c>
    </row>
    <row r="81" spans="1:5">
      <c r="A81" s="152"/>
      <c r="B81" s="183"/>
      <c r="C81" s="217"/>
      <c r="D81" s="155"/>
      <c r="E81" s="211" t="s">
        <v>137</v>
      </c>
    </row>
    <row r="82" spans="1:5">
      <c r="A82" s="212" t="s">
        <v>64</v>
      </c>
      <c r="B82" s="191" t="s">
        <v>138</v>
      </c>
      <c r="C82" s="218">
        <f>MOTORISTA!C83</f>
        <v>4.1666666666666666E-3</v>
      </c>
      <c r="D82" s="189">
        <f>D$13*C82</f>
        <v>7.2950833333333334</v>
      </c>
      <c r="E82" s="191" t="s">
        <v>139</v>
      </c>
    </row>
    <row r="83" spans="1:5">
      <c r="A83" s="212"/>
      <c r="B83" s="153"/>
      <c r="C83" s="218"/>
      <c r="D83" s="219"/>
      <c r="E83" s="153" t="s">
        <v>140</v>
      </c>
    </row>
    <row r="84" spans="1:5">
      <c r="A84" s="184"/>
      <c r="B84" s="185" t="s">
        <v>39</v>
      </c>
      <c r="C84" s="186">
        <f>SUM(C75:C83)</f>
        <v>2.6388888888888885E-2</v>
      </c>
      <c r="D84" s="187">
        <f>SUM(D75:D83)</f>
        <v>46.202194444444437</v>
      </c>
      <c r="E84" s="181"/>
    </row>
    <row r="85" spans="1:5">
      <c r="A85" s="157" t="s">
        <v>77</v>
      </c>
      <c r="B85" s="181" t="s">
        <v>141</v>
      </c>
      <c r="C85" s="188">
        <f>C84*C33</f>
        <v>9.7111111111111131E-3</v>
      </c>
      <c r="D85" s="189">
        <f>D$13*C85</f>
        <v>17.002407555555557</v>
      </c>
      <c r="E85" s="191" t="s">
        <v>142</v>
      </c>
    </row>
    <row r="86" spans="1:5">
      <c r="A86" s="222"/>
      <c r="B86" s="223" t="s">
        <v>143</v>
      </c>
      <c r="C86" s="222"/>
      <c r="D86" s="224">
        <f>SUM(D84:D85)</f>
        <v>63.204601999999994</v>
      </c>
      <c r="E86" s="153" t="s">
        <v>144</v>
      </c>
    </row>
    <row r="87" spans="1:5">
      <c r="A87" s="164"/>
      <c r="B87" s="165"/>
      <c r="C87" s="164"/>
      <c r="D87" s="167"/>
      <c r="E87" s="173"/>
    </row>
    <row r="88" spans="1:5">
      <c r="A88" s="157"/>
      <c r="B88" s="185" t="s">
        <v>145</v>
      </c>
      <c r="C88" s="186"/>
      <c r="D88" s="187">
        <f>D86+D71+D53+D43+D33+D21+D13</f>
        <v>3774.9495679000001</v>
      </c>
      <c r="E88" s="181"/>
    </row>
    <row r="89" spans="1:5">
      <c r="A89" s="164"/>
      <c r="B89" s="165"/>
      <c r="C89" s="225"/>
      <c r="D89" s="167"/>
      <c r="E89" s="173"/>
    </row>
    <row r="90" spans="1:5" ht="15.75">
      <c r="A90" s="164"/>
      <c r="B90" s="185" t="s">
        <v>146</v>
      </c>
      <c r="C90" s="186"/>
      <c r="D90" s="226" t="s">
        <v>162</v>
      </c>
      <c r="E90" s="227">
        <f>D88*D90</f>
        <v>26424.646975300002</v>
      </c>
    </row>
    <row r="91" spans="1:5">
      <c r="A91" s="30"/>
      <c r="B91" s="69"/>
      <c r="C91" s="30"/>
      <c r="D91" s="70"/>
      <c r="E91" s="69"/>
    </row>
    <row r="92" spans="1:5">
      <c r="A92" s="142"/>
      <c r="B92" s="143" t="s">
        <v>19</v>
      </c>
      <c r="C92" s="144"/>
      <c r="D92" s="145"/>
      <c r="E92" s="146"/>
    </row>
    <row r="93" spans="1:5">
      <c r="A93" s="147"/>
      <c r="B93" s="148"/>
      <c r="C93" s="149" t="s">
        <v>20</v>
      </c>
      <c r="D93" s="150" t="s">
        <v>21</v>
      </c>
      <c r="E93" s="151" t="s">
        <v>22</v>
      </c>
    </row>
    <row r="94" spans="1:5">
      <c r="A94" s="152" t="s">
        <v>23</v>
      </c>
      <c r="B94" s="153" t="s">
        <v>24</v>
      </c>
      <c r="C94" s="154">
        <v>0</v>
      </c>
      <c r="D94" s="155">
        <f>E90*C94</f>
        <v>0</v>
      </c>
      <c r="E94" s="156" t="s">
        <v>25</v>
      </c>
    </row>
    <row r="95" spans="1:5">
      <c r="A95" s="157" t="s">
        <v>26</v>
      </c>
      <c r="B95" s="153" t="s">
        <v>27</v>
      </c>
      <c r="C95" s="154">
        <v>0</v>
      </c>
      <c r="D95" s="179">
        <f>(E90+D94)*C95</f>
        <v>0</v>
      </c>
      <c r="E95" s="156" t="s">
        <v>28</v>
      </c>
    </row>
    <row r="96" spans="1:5">
      <c r="A96" s="201"/>
      <c r="B96" s="159" t="s">
        <v>29</v>
      </c>
      <c r="C96" s="160"/>
      <c r="D96" s="161">
        <f>SUM(D94:D95)</f>
        <v>0</v>
      </c>
      <c r="E96" s="162"/>
    </row>
    <row r="97" spans="1:5">
      <c r="A97" s="229" t="s">
        <v>148</v>
      </c>
      <c r="B97" s="228" t="s">
        <v>149</v>
      </c>
      <c r="C97" s="230"/>
      <c r="D97" s="231"/>
      <c r="E97" s="232"/>
    </row>
    <row r="98" spans="1:5">
      <c r="A98" s="164"/>
      <c r="B98" s="165"/>
      <c r="C98" s="166"/>
      <c r="D98" s="167"/>
      <c r="E98" s="168"/>
    </row>
    <row r="99" spans="1:5">
      <c r="A99" s="169"/>
      <c r="B99" s="170" t="s">
        <v>31</v>
      </c>
      <c r="C99" s="171"/>
      <c r="D99" s="150">
        <f>(E90+D96)/(1-6.65%)</f>
        <v>28307.066925870382</v>
      </c>
      <c r="E99" s="172"/>
    </row>
    <row r="100" spans="1:5">
      <c r="A100" s="30"/>
      <c r="B100" s="69"/>
      <c r="C100" s="93"/>
      <c r="D100" s="70"/>
      <c r="E100" s="100"/>
    </row>
    <row r="101" spans="1:5">
      <c r="A101" s="142"/>
      <c r="B101" s="143" t="s">
        <v>32</v>
      </c>
      <c r="C101" s="175"/>
      <c r="D101" s="176"/>
      <c r="E101" s="177"/>
    </row>
    <row r="102" spans="1:5">
      <c r="A102" s="147"/>
      <c r="B102" s="148"/>
      <c r="C102" s="149" t="s">
        <v>20</v>
      </c>
      <c r="D102" s="178" t="s">
        <v>21</v>
      </c>
      <c r="E102" s="151" t="s">
        <v>22</v>
      </c>
    </row>
    <row r="103" spans="1:5">
      <c r="A103" s="152" t="s">
        <v>33</v>
      </c>
      <c r="B103" s="153" t="s">
        <v>34</v>
      </c>
      <c r="C103" s="154"/>
      <c r="D103" s="179"/>
      <c r="E103" s="180" t="s">
        <v>35</v>
      </c>
    </row>
    <row r="104" spans="1:5">
      <c r="A104" s="157"/>
      <c r="B104" s="181" t="s">
        <v>36</v>
      </c>
      <c r="C104" s="182">
        <v>1.6500000000000001E-2</v>
      </c>
      <c r="D104" s="179">
        <f>$D$99*C104</f>
        <v>467.06660427686131</v>
      </c>
      <c r="E104" s="183"/>
    </row>
    <row r="105" spans="1:5">
      <c r="A105" s="157"/>
      <c r="B105" s="181" t="s">
        <v>37</v>
      </c>
      <c r="C105" s="182">
        <v>0.03</v>
      </c>
      <c r="D105" s="179">
        <f>$D$99*C105</f>
        <v>849.21200777611148</v>
      </c>
      <c r="E105" s="183"/>
    </row>
    <row r="106" spans="1:5">
      <c r="A106" s="157"/>
      <c r="B106" s="181" t="s">
        <v>38</v>
      </c>
      <c r="C106" s="182">
        <v>0.03</v>
      </c>
      <c r="D106" s="179">
        <f>$D$99*C106</f>
        <v>849.21200777611148</v>
      </c>
      <c r="E106" s="183"/>
    </row>
    <row r="107" spans="1:5">
      <c r="A107" s="157"/>
      <c r="B107" s="181"/>
      <c r="C107" s="182"/>
      <c r="D107" s="179"/>
      <c r="E107" s="183"/>
    </row>
    <row r="108" spans="1:5">
      <c r="A108" s="184"/>
      <c r="B108" s="185" t="s">
        <v>39</v>
      </c>
      <c r="C108" s="186">
        <f>SUM(C104:C107)</f>
        <v>7.6499999999999999E-2</v>
      </c>
      <c r="D108" s="187">
        <f>SUM(D104:D107)</f>
        <v>2165.4906198290842</v>
      </c>
      <c r="E108" s="153"/>
    </row>
    <row r="109" spans="1:5">
      <c r="A109" s="157"/>
      <c r="B109" s="181"/>
      <c r="C109" s="188"/>
      <c r="D109" s="189"/>
      <c r="E109" s="181"/>
    </row>
    <row r="110" spans="1:5">
      <c r="A110" s="157"/>
      <c r="B110" s="185" t="s">
        <v>40</v>
      </c>
      <c r="C110" s="157"/>
      <c r="D110" s="187">
        <f>D108+D99</f>
        <v>30472.557545699467</v>
      </c>
      <c r="E110" s="181"/>
    </row>
    <row r="111" spans="1:5">
      <c r="A111" s="157"/>
      <c r="B111" s="185"/>
      <c r="C111" s="157"/>
      <c r="D111" s="187"/>
      <c r="E111" s="181"/>
    </row>
    <row r="112" spans="1:5">
      <c r="A112" s="157"/>
      <c r="B112" s="185"/>
      <c r="C112" s="157"/>
      <c r="D112" s="187"/>
      <c r="E112" s="181"/>
    </row>
    <row r="113" spans="1:1024">
      <c r="A113" s="157"/>
      <c r="B113" s="185" t="s">
        <v>41</v>
      </c>
      <c r="C113" s="157">
        <v>12</v>
      </c>
      <c r="D113" s="187">
        <f>D110*C113</f>
        <v>365670.69054839358</v>
      </c>
      <c r="E113" s="181"/>
    </row>
    <row r="114" spans="1:1024">
      <c r="A114" s="55"/>
      <c r="B114" s="77"/>
      <c r="C114" s="55"/>
      <c r="D114" s="79"/>
      <c r="E114" s="57"/>
    </row>
    <row r="115" spans="1:1024" ht="15.75">
      <c r="A115" s="55"/>
      <c r="B115" s="102" t="s">
        <v>150</v>
      </c>
      <c r="C115" s="55"/>
      <c r="D115" s="79"/>
      <c r="E115" s="57"/>
    </row>
    <row r="116" spans="1:1024" s="101" customFormat="1">
      <c r="AMH116"/>
      <c r="AMI116"/>
      <c r="AMJ116"/>
    </row>
    <row r="117" spans="1:1024" s="101" customFormat="1">
      <c r="D117" s="114"/>
      <c r="AMH117"/>
      <c r="AMI117"/>
      <c r="AMJ117"/>
    </row>
    <row r="118" spans="1:1024" s="101" customFormat="1">
      <c r="AMH118"/>
      <c r="AMI118"/>
      <c r="AMJ118"/>
    </row>
    <row r="119" spans="1:1024" s="101" customFormat="1">
      <c r="AMH119"/>
      <c r="AMI119"/>
      <c r="AMJ119"/>
    </row>
    <row r="120" spans="1:1024" s="101" customFormat="1">
      <c r="AMH120"/>
      <c r="AMI120"/>
      <c r="AMJ120"/>
    </row>
    <row r="121" spans="1:1024" s="101" customFormat="1">
      <c r="AMH121"/>
      <c r="AMI121"/>
      <c r="AMJ121"/>
    </row>
    <row r="122" spans="1:1024" s="101" customFormat="1">
      <c r="AMH122"/>
      <c r="AMI122"/>
      <c r="AMJ122"/>
    </row>
    <row r="123" spans="1:1024" s="101" customFormat="1">
      <c r="AMH123"/>
      <c r="AMI123"/>
      <c r="AMJ123"/>
    </row>
    <row r="124" spans="1:1024" s="101" customFormat="1">
      <c r="AMH124"/>
      <c r="AMI124"/>
      <c r="AMJ124"/>
    </row>
    <row r="125" spans="1:1024" s="101" customFormat="1">
      <c r="AMH125"/>
      <c r="AMI125"/>
      <c r="AMJ125"/>
    </row>
    <row r="126" spans="1:1024" s="101" customFormat="1">
      <c r="AMH126"/>
      <c r="AMI126"/>
      <c r="AMJ126"/>
    </row>
    <row r="127" spans="1:1024" s="101" customFormat="1">
      <c r="AMH127"/>
      <c r="AMI127"/>
      <c r="AMJ127"/>
    </row>
    <row r="128" spans="1:1024" s="101" customFormat="1">
      <c r="AMH128"/>
      <c r="AMI128"/>
      <c r="AMJ128"/>
    </row>
    <row r="129" spans="1022:1024" s="101" customFormat="1">
      <c r="AMH129"/>
      <c r="AMI129"/>
      <c r="AMJ129"/>
    </row>
    <row r="130" spans="1022:1024" s="101" customFormat="1">
      <c r="AMH130"/>
      <c r="AMI130"/>
      <c r="AMJ130"/>
    </row>
    <row r="131" spans="1022:1024" s="101" customFormat="1">
      <c r="AMH131"/>
      <c r="AMI131"/>
      <c r="AMJ131"/>
    </row>
    <row r="132" spans="1022:1024" s="101" customFormat="1">
      <c r="AMH132"/>
      <c r="AMI132"/>
      <c r="AMJ132"/>
    </row>
    <row r="133" spans="1022:1024" s="101" customFormat="1">
      <c r="AMH133"/>
      <c r="AMI133"/>
      <c r="AMJ133"/>
    </row>
    <row r="134" spans="1022:1024" s="101" customFormat="1">
      <c r="AMH134"/>
      <c r="AMI134"/>
      <c r="AMJ134"/>
    </row>
    <row r="135" spans="1022:1024" s="101" customFormat="1">
      <c r="AMH135"/>
      <c r="AMI135"/>
      <c r="AMJ135"/>
    </row>
    <row r="136" spans="1022:1024" s="101" customFormat="1">
      <c r="AMH136"/>
      <c r="AMI136"/>
      <c r="AMJ136"/>
    </row>
    <row r="137" spans="1022:1024" s="101" customFormat="1">
      <c r="AMH137"/>
      <c r="AMI137"/>
      <c r="AMJ137"/>
    </row>
    <row r="138" spans="1022:1024" s="101" customFormat="1">
      <c r="AMH138"/>
      <c r="AMI138"/>
      <c r="AMJ138"/>
    </row>
    <row r="139" spans="1022:1024" s="101" customFormat="1">
      <c r="AMH139"/>
      <c r="AMI139"/>
      <c r="AMJ139"/>
    </row>
    <row r="140" spans="1022:1024" s="101" customFormat="1">
      <c r="AMH140"/>
      <c r="AMI140"/>
      <c r="AMJ140"/>
    </row>
    <row r="141" spans="1022:1024" s="101" customFormat="1">
      <c r="AMH141"/>
      <c r="AMI141"/>
      <c r="AMJ141"/>
    </row>
    <row r="142" spans="1022:1024" s="101" customFormat="1">
      <c r="AMH142"/>
      <c r="AMI142"/>
      <c r="AMJ142"/>
    </row>
    <row r="143" spans="1022:1024" s="101" customFormat="1">
      <c r="AMH143"/>
      <c r="AMI143"/>
      <c r="AMJ143"/>
    </row>
    <row r="144" spans="1022:1024" s="101" customFormat="1">
      <c r="AMH144"/>
      <c r="AMI144"/>
      <c r="AMJ144"/>
    </row>
    <row r="145" spans="1022:1024" s="101" customFormat="1">
      <c r="AMH145"/>
      <c r="AMI145"/>
      <c r="AMJ145"/>
    </row>
    <row r="146" spans="1022:1024" s="101" customFormat="1">
      <c r="AMH146"/>
      <c r="AMI146"/>
      <c r="AMJ146"/>
    </row>
    <row r="147" spans="1022:1024" s="101" customFormat="1">
      <c r="AMH147"/>
      <c r="AMI147"/>
      <c r="AMJ147"/>
    </row>
    <row r="148" spans="1022:1024" s="101" customFormat="1">
      <c r="AMH148"/>
      <c r="AMI148"/>
      <c r="AMJ148"/>
    </row>
    <row r="149" spans="1022:1024" s="101" customFormat="1">
      <c r="AMH149"/>
      <c r="AMI149"/>
      <c r="AMJ149"/>
    </row>
    <row r="150" spans="1022:1024" s="101" customFormat="1">
      <c r="AMH150"/>
      <c r="AMI150"/>
      <c r="AMJ150"/>
    </row>
    <row r="151" spans="1022:1024" s="101" customFormat="1">
      <c r="AMH151"/>
      <c r="AMI151"/>
      <c r="AMJ151"/>
    </row>
    <row r="152" spans="1022:1024" s="101" customFormat="1">
      <c r="AMH152"/>
      <c r="AMI152"/>
      <c r="AMJ152"/>
    </row>
    <row r="153" spans="1022:1024" s="101" customFormat="1">
      <c r="AMH153"/>
      <c r="AMI153"/>
      <c r="AMJ153"/>
    </row>
    <row r="154" spans="1022:1024" s="101" customFormat="1">
      <c r="AMH154"/>
      <c r="AMI154"/>
      <c r="AMJ154"/>
    </row>
    <row r="155" spans="1022:1024" s="101" customFormat="1">
      <c r="AMH155"/>
      <c r="AMI155"/>
      <c r="AMJ155"/>
    </row>
    <row r="156" spans="1022:1024" s="101" customFormat="1">
      <c r="AMH156"/>
      <c r="AMI156"/>
      <c r="AMJ156"/>
    </row>
    <row r="157" spans="1022:1024" s="101" customFormat="1">
      <c r="AMH157"/>
      <c r="AMI157"/>
      <c r="AMJ157"/>
    </row>
    <row r="158" spans="1022:1024" s="101" customFormat="1">
      <c r="AMH158"/>
      <c r="AMI158"/>
      <c r="AMJ158"/>
    </row>
    <row r="159" spans="1022:1024" s="101" customFormat="1">
      <c r="AMH159"/>
      <c r="AMI159"/>
      <c r="AMJ159"/>
    </row>
    <row r="160" spans="1022:1024" s="101" customFormat="1">
      <c r="AMH160"/>
      <c r="AMI160"/>
      <c r="AMJ160"/>
    </row>
    <row r="161" spans="1022:1024" s="101" customFormat="1">
      <c r="AMH161"/>
      <c r="AMI161"/>
      <c r="AMJ161"/>
    </row>
    <row r="162" spans="1022:1024" s="101" customFormat="1">
      <c r="AMH162"/>
      <c r="AMI162"/>
      <c r="AMJ162"/>
    </row>
    <row r="163" spans="1022:1024" s="101" customFormat="1">
      <c r="AMH163"/>
      <c r="AMI163"/>
      <c r="AMJ163"/>
    </row>
    <row r="164" spans="1022:1024" s="101" customFormat="1">
      <c r="AMH164"/>
      <c r="AMI164"/>
      <c r="AMJ164"/>
    </row>
    <row r="165" spans="1022:1024" s="101" customFormat="1">
      <c r="AMH165"/>
      <c r="AMI165"/>
      <c r="AMJ165"/>
    </row>
    <row r="166" spans="1022:1024" s="101" customFormat="1">
      <c r="AMH166"/>
      <c r="AMI166"/>
      <c r="AMJ166"/>
    </row>
    <row r="167" spans="1022:1024" s="101" customFormat="1">
      <c r="AMH167"/>
      <c r="AMI167"/>
      <c r="AMJ167"/>
    </row>
    <row r="168" spans="1022:1024" s="101" customFormat="1">
      <c r="AMH168"/>
      <c r="AMI168"/>
      <c r="AMJ168"/>
    </row>
    <row r="169" spans="1022:1024" s="101" customFormat="1">
      <c r="AMH169"/>
      <c r="AMI169"/>
      <c r="AMJ169"/>
    </row>
    <row r="170" spans="1022:1024" s="101" customFormat="1">
      <c r="AMH170"/>
      <c r="AMI170"/>
      <c r="AMJ170"/>
    </row>
    <row r="171" spans="1022:1024" s="101" customFormat="1">
      <c r="AMH171"/>
      <c r="AMI171"/>
      <c r="AMJ171"/>
    </row>
    <row r="172" spans="1022:1024" s="101" customFormat="1">
      <c r="AMH172"/>
      <c r="AMI172"/>
      <c r="AMJ172"/>
    </row>
    <row r="173" spans="1022:1024" s="101" customFormat="1">
      <c r="AMH173"/>
      <c r="AMI173"/>
      <c r="AMJ173"/>
    </row>
    <row r="174" spans="1022:1024" s="101" customFormat="1">
      <c r="AMH174"/>
      <c r="AMI174"/>
      <c r="AMJ174"/>
    </row>
    <row r="175" spans="1022:1024" s="101" customFormat="1">
      <c r="AMH175"/>
      <c r="AMI175"/>
      <c r="AMJ175"/>
    </row>
    <row r="176" spans="1022:1024" s="101" customFormat="1">
      <c r="AMH176"/>
      <c r="AMI176"/>
      <c r="AMJ176"/>
    </row>
    <row r="177" spans="1022:1024" s="101" customFormat="1">
      <c r="AMH177"/>
      <c r="AMI177"/>
      <c r="AMJ177"/>
    </row>
    <row r="178" spans="1022:1024" s="101" customFormat="1">
      <c r="AMH178"/>
      <c r="AMI178"/>
      <c r="AMJ178"/>
    </row>
    <row r="179" spans="1022:1024" s="101" customFormat="1">
      <c r="AMH179"/>
      <c r="AMI179"/>
      <c r="AMJ179"/>
    </row>
    <row r="180" spans="1022:1024" s="101" customFormat="1">
      <c r="AMH180"/>
      <c r="AMI180"/>
      <c r="AMJ180"/>
    </row>
    <row r="181" spans="1022:1024" s="101" customFormat="1">
      <c r="AMH181"/>
      <c r="AMI181"/>
      <c r="AMJ181"/>
    </row>
    <row r="182" spans="1022:1024" s="101" customFormat="1">
      <c r="AMH182"/>
      <c r="AMI182"/>
      <c r="AMJ182"/>
    </row>
    <row r="183" spans="1022:1024" s="101" customFormat="1">
      <c r="AMH183"/>
      <c r="AMI183"/>
      <c r="AMJ183"/>
    </row>
    <row r="184" spans="1022:1024" s="101" customFormat="1">
      <c r="AMH184"/>
      <c r="AMI184"/>
      <c r="AMJ184"/>
    </row>
    <row r="185" spans="1022:1024" s="101" customFormat="1">
      <c r="AMH185"/>
      <c r="AMI185"/>
      <c r="AMJ185"/>
    </row>
    <row r="186" spans="1022:1024" s="101" customFormat="1">
      <c r="AMH186"/>
      <c r="AMI186"/>
      <c r="AMJ186"/>
    </row>
    <row r="187" spans="1022:1024" s="101" customFormat="1">
      <c r="AMH187"/>
      <c r="AMI187"/>
      <c r="AMJ187"/>
    </row>
    <row r="188" spans="1022:1024" s="101" customFormat="1">
      <c r="AMH188"/>
      <c r="AMI188"/>
      <c r="AMJ188"/>
    </row>
    <row r="189" spans="1022:1024" s="101" customFormat="1">
      <c r="AMH189"/>
      <c r="AMI189"/>
      <c r="AMJ189"/>
    </row>
    <row r="190" spans="1022:1024" s="101" customFormat="1">
      <c r="AMH190"/>
      <c r="AMI190"/>
      <c r="AMJ190"/>
    </row>
    <row r="191" spans="1022:1024" s="101" customFormat="1">
      <c r="AMH191"/>
      <c r="AMI191"/>
      <c r="AMJ191"/>
    </row>
    <row r="192" spans="1022:1024" s="101" customFormat="1">
      <c r="AMH192"/>
      <c r="AMI192"/>
      <c r="AMJ192"/>
    </row>
    <row r="193" spans="1022:1024" s="101" customFormat="1">
      <c r="AMH193"/>
      <c r="AMI193"/>
      <c r="AMJ193"/>
    </row>
    <row r="194" spans="1022:1024" s="101" customFormat="1">
      <c r="AMH194"/>
      <c r="AMI194"/>
      <c r="AMJ194"/>
    </row>
    <row r="195" spans="1022:1024" s="101" customFormat="1">
      <c r="AMH195"/>
      <c r="AMI195"/>
      <c r="AMJ195"/>
    </row>
    <row r="196" spans="1022:1024" s="101" customFormat="1">
      <c r="AMH196"/>
      <c r="AMI196"/>
      <c r="AMJ196"/>
    </row>
    <row r="197" spans="1022:1024" s="101" customFormat="1">
      <c r="AMH197"/>
      <c r="AMI197"/>
      <c r="AMJ197"/>
    </row>
    <row r="198" spans="1022:1024" s="101" customFormat="1">
      <c r="AMH198"/>
      <c r="AMI198"/>
      <c r="AMJ198"/>
    </row>
    <row r="199" spans="1022:1024" s="101" customFormat="1">
      <c r="AMH199"/>
      <c r="AMI199"/>
      <c r="AMJ199"/>
    </row>
    <row r="200" spans="1022:1024" s="101" customFormat="1">
      <c r="AMH200"/>
      <c r="AMI200"/>
      <c r="AMJ200"/>
    </row>
    <row r="201" spans="1022:1024" s="101" customFormat="1">
      <c r="AMH201"/>
      <c r="AMI201"/>
      <c r="AMJ201"/>
    </row>
    <row r="202" spans="1022:1024" s="101" customFormat="1">
      <c r="AMH202"/>
      <c r="AMI202"/>
      <c r="AMJ202"/>
    </row>
    <row r="203" spans="1022:1024" s="101" customFormat="1">
      <c r="AMH203"/>
      <c r="AMI203"/>
      <c r="AMJ203"/>
    </row>
    <row r="204" spans="1022:1024" s="101" customFormat="1">
      <c r="AMH204"/>
      <c r="AMI204"/>
      <c r="AMJ204"/>
    </row>
    <row r="205" spans="1022:1024" s="101" customFormat="1">
      <c r="AMH205"/>
      <c r="AMI205"/>
      <c r="AMJ205"/>
    </row>
    <row r="206" spans="1022:1024" s="101" customFormat="1">
      <c r="AMH206"/>
      <c r="AMI206"/>
      <c r="AMJ206"/>
    </row>
    <row r="207" spans="1022:1024" s="101" customFormat="1">
      <c r="AMH207"/>
      <c r="AMI207"/>
      <c r="AMJ207"/>
    </row>
    <row r="208" spans="1022:1024" s="101" customFormat="1">
      <c r="AMH208"/>
      <c r="AMI208"/>
      <c r="AMJ208"/>
    </row>
    <row r="209" spans="1022:1024" s="101" customFormat="1">
      <c r="AMH209"/>
      <c r="AMI209"/>
      <c r="AMJ209"/>
    </row>
    <row r="210" spans="1022:1024" s="101" customFormat="1">
      <c r="AMH210"/>
      <c r="AMI210"/>
      <c r="AMJ210"/>
    </row>
    <row r="211" spans="1022:1024" s="101" customFormat="1">
      <c r="AMH211"/>
      <c r="AMI211"/>
      <c r="AMJ211"/>
    </row>
    <row r="212" spans="1022:1024" s="101" customFormat="1">
      <c r="AMH212"/>
      <c r="AMI212"/>
      <c r="AMJ212"/>
    </row>
    <row r="213" spans="1022:1024" s="101" customFormat="1">
      <c r="AMH213"/>
      <c r="AMI213"/>
      <c r="AMJ213"/>
    </row>
    <row r="214" spans="1022:1024" s="101" customFormat="1">
      <c r="AMH214"/>
      <c r="AMI214"/>
      <c r="AMJ214"/>
    </row>
    <row r="215" spans="1022:1024" s="101" customFormat="1">
      <c r="AMH215"/>
      <c r="AMI215"/>
      <c r="AMJ215"/>
    </row>
    <row r="216" spans="1022:1024" s="101" customFormat="1">
      <c r="AMH216"/>
      <c r="AMI216"/>
      <c r="AMJ216"/>
    </row>
    <row r="217" spans="1022:1024" s="101" customFormat="1">
      <c r="AMH217"/>
      <c r="AMI217"/>
      <c r="AMJ217"/>
    </row>
    <row r="218" spans="1022:1024" s="101" customFormat="1">
      <c r="AMH218"/>
      <c r="AMI218"/>
      <c r="AMJ218"/>
    </row>
    <row r="219" spans="1022:1024" s="101" customFormat="1">
      <c r="AMH219"/>
      <c r="AMI219"/>
      <c r="AMJ219"/>
    </row>
    <row r="220" spans="1022:1024" s="101" customFormat="1">
      <c r="AMH220"/>
      <c r="AMI220"/>
      <c r="AMJ220"/>
    </row>
    <row r="221" spans="1022:1024" s="101" customFormat="1">
      <c r="AMH221"/>
      <c r="AMI221"/>
      <c r="AMJ221"/>
    </row>
    <row r="222" spans="1022:1024" s="101" customFormat="1">
      <c r="AMH222"/>
      <c r="AMI222"/>
      <c r="AMJ222"/>
    </row>
    <row r="223" spans="1022:1024" s="101" customFormat="1">
      <c r="AMH223"/>
      <c r="AMI223"/>
      <c r="AMJ223"/>
    </row>
    <row r="224" spans="1022:1024" s="101" customFormat="1">
      <c r="AMH224"/>
      <c r="AMI224"/>
      <c r="AMJ224"/>
    </row>
    <row r="225" spans="1022:1024" s="101" customFormat="1">
      <c r="AMH225"/>
      <c r="AMI225"/>
      <c r="AMJ225"/>
    </row>
    <row r="226" spans="1022:1024" s="101" customFormat="1">
      <c r="AMH226"/>
      <c r="AMI226"/>
      <c r="AMJ226"/>
    </row>
    <row r="227" spans="1022:1024" s="101" customFormat="1">
      <c r="AMH227"/>
      <c r="AMI227"/>
      <c r="AMJ227"/>
    </row>
    <row r="228" spans="1022:1024" s="101" customFormat="1">
      <c r="AMH228"/>
      <c r="AMI228"/>
      <c r="AMJ228"/>
    </row>
    <row r="229" spans="1022:1024" s="101" customFormat="1">
      <c r="AMH229"/>
      <c r="AMI229"/>
      <c r="AMJ229"/>
    </row>
    <row r="230" spans="1022:1024" s="101" customFormat="1">
      <c r="AMH230"/>
      <c r="AMI230"/>
      <c r="AMJ230"/>
    </row>
    <row r="231" spans="1022:1024" s="101" customFormat="1">
      <c r="AMH231"/>
      <c r="AMI231"/>
      <c r="AMJ231"/>
    </row>
    <row r="232" spans="1022:1024" s="101" customFormat="1">
      <c r="AMH232"/>
      <c r="AMI232"/>
      <c r="AMJ232"/>
    </row>
    <row r="233" spans="1022:1024" s="101" customFormat="1">
      <c r="AMH233"/>
      <c r="AMI233"/>
      <c r="AMJ233"/>
    </row>
    <row r="234" spans="1022:1024" s="101" customFormat="1">
      <c r="AMH234"/>
      <c r="AMI234"/>
      <c r="AMJ234"/>
    </row>
    <row r="235" spans="1022:1024" s="101" customFormat="1">
      <c r="AMH235"/>
      <c r="AMI235"/>
      <c r="AMJ235"/>
    </row>
    <row r="236" spans="1022:1024" s="101" customFormat="1">
      <c r="AMH236"/>
      <c r="AMI236"/>
      <c r="AMJ236"/>
    </row>
    <row r="237" spans="1022:1024" s="101" customFormat="1">
      <c r="AMH237"/>
      <c r="AMI237"/>
      <c r="AMJ237"/>
    </row>
    <row r="238" spans="1022:1024" s="101" customFormat="1">
      <c r="AMH238"/>
      <c r="AMI238"/>
      <c r="AMJ238"/>
    </row>
    <row r="239" spans="1022:1024" s="101" customFormat="1">
      <c r="AMH239"/>
      <c r="AMI239"/>
      <c r="AMJ239"/>
    </row>
    <row r="240" spans="1022:1024" s="101" customFormat="1">
      <c r="AMH240"/>
      <c r="AMI240"/>
      <c r="AMJ240"/>
    </row>
    <row r="241" spans="1022:1024" s="101" customFormat="1">
      <c r="AMH241"/>
      <c r="AMI241"/>
      <c r="AMJ241"/>
    </row>
    <row r="242" spans="1022:1024" s="101" customFormat="1">
      <c r="AMH242"/>
      <c r="AMI242"/>
      <c r="AMJ242"/>
    </row>
    <row r="243" spans="1022:1024" s="101" customFormat="1">
      <c r="AMH243"/>
      <c r="AMI243"/>
      <c r="AMJ243"/>
    </row>
    <row r="244" spans="1022:1024" s="101" customFormat="1">
      <c r="AMH244"/>
      <c r="AMI244"/>
      <c r="AMJ244"/>
    </row>
    <row r="245" spans="1022:1024" s="101" customFormat="1">
      <c r="AMH245"/>
      <c r="AMI245"/>
      <c r="AMJ245"/>
    </row>
    <row r="246" spans="1022:1024" s="101" customFormat="1">
      <c r="AMH246"/>
      <c r="AMI246"/>
      <c r="AMJ246"/>
    </row>
    <row r="247" spans="1022:1024" s="101" customFormat="1">
      <c r="AMH247"/>
      <c r="AMI247"/>
      <c r="AMJ247"/>
    </row>
    <row r="248" spans="1022:1024" s="101" customFormat="1">
      <c r="AMH248"/>
      <c r="AMI248"/>
      <c r="AMJ248"/>
    </row>
    <row r="249" spans="1022:1024" s="101" customFormat="1">
      <c r="AMH249"/>
      <c r="AMI249"/>
      <c r="AMJ249"/>
    </row>
    <row r="250" spans="1022:1024" s="101" customFormat="1">
      <c r="AMH250"/>
      <c r="AMI250"/>
      <c r="AMJ250"/>
    </row>
    <row r="251" spans="1022:1024" s="101" customFormat="1">
      <c r="AMH251"/>
      <c r="AMI251"/>
      <c r="AMJ251"/>
    </row>
    <row r="252" spans="1022:1024" s="101" customFormat="1">
      <c r="AMH252"/>
      <c r="AMI252"/>
      <c r="AMJ252"/>
    </row>
    <row r="253" spans="1022:1024" s="101" customFormat="1">
      <c r="AMH253"/>
      <c r="AMI253"/>
      <c r="AMJ253"/>
    </row>
    <row r="254" spans="1022:1024" s="101" customFormat="1">
      <c r="AMH254"/>
      <c r="AMI254"/>
      <c r="AMJ254"/>
    </row>
    <row r="255" spans="1022:1024" s="101" customFormat="1">
      <c r="AMH255"/>
      <c r="AMI255"/>
      <c r="AMJ255"/>
    </row>
    <row r="256" spans="1022:1024" s="101" customFormat="1">
      <c r="AMH256"/>
      <c r="AMI256"/>
      <c r="AMJ256"/>
    </row>
    <row r="257" spans="1022:1024" s="101" customFormat="1">
      <c r="AMH257"/>
      <c r="AMI257"/>
      <c r="AMJ257"/>
    </row>
    <row r="258" spans="1022:1024" s="101" customFormat="1">
      <c r="AMH258"/>
      <c r="AMI258"/>
      <c r="AMJ258"/>
    </row>
    <row r="259" spans="1022:1024" s="101" customFormat="1">
      <c r="AMH259"/>
      <c r="AMI259"/>
      <c r="AMJ259"/>
    </row>
    <row r="260" spans="1022:1024" s="101" customFormat="1">
      <c r="AMH260"/>
      <c r="AMI260"/>
      <c r="AMJ260"/>
    </row>
    <row r="261" spans="1022:1024" s="101" customFormat="1">
      <c r="AMH261"/>
      <c r="AMI261"/>
      <c r="AMJ261"/>
    </row>
    <row r="262" spans="1022:1024" s="101" customFormat="1">
      <c r="AMH262"/>
      <c r="AMI262"/>
      <c r="AMJ262"/>
    </row>
    <row r="263" spans="1022:1024" s="101" customFormat="1">
      <c r="AMH263"/>
      <c r="AMI263"/>
      <c r="AMJ263"/>
    </row>
    <row r="264" spans="1022:1024" s="101" customFormat="1">
      <c r="AMH264"/>
      <c r="AMI264"/>
      <c r="AMJ264"/>
    </row>
    <row r="265" spans="1022:1024" s="101" customFormat="1">
      <c r="AMH265"/>
      <c r="AMI265"/>
      <c r="AMJ265"/>
    </row>
    <row r="266" spans="1022:1024" s="101" customFormat="1">
      <c r="AMH266"/>
      <c r="AMI266"/>
      <c r="AMJ266"/>
    </row>
    <row r="267" spans="1022:1024" s="101" customFormat="1">
      <c r="AMH267"/>
      <c r="AMI267"/>
      <c r="AMJ267"/>
    </row>
    <row r="268" spans="1022:1024" s="101" customFormat="1">
      <c r="AMH268"/>
      <c r="AMI268"/>
      <c r="AMJ268"/>
    </row>
    <row r="269" spans="1022:1024" s="101" customFormat="1">
      <c r="AMH269"/>
      <c r="AMI269"/>
      <c r="AMJ269"/>
    </row>
    <row r="270" spans="1022:1024" s="101" customFormat="1">
      <c r="AMH270"/>
      <c r="AMI270"/>
      <c r="AMJ270"/>
    </row>
    <row r="271" spans="1022:1024" s="101" customFormat="1">
      <c r="AMH271"/>
      <c r="AMI271"/>
      <c r="AMJ271"/>
    </row>
    <row r="272" spans="1022:1024" s="101" customFormat="1">
      <c r="AMH272"/>
      <c r="AMI272"/>
      <c r="AMJ272"/>
    </row>
    <row r="273" spans="1022:1024" s="101" customFormat="1">
      <c r="AMH273"/>
      <c r="AMI273"/>
      <c r="AMJ273"/>
    </row>
    <row r="274" spans="1022:1024" s="101" customFormat="1">
      <c r="AMH274"/>
      <c r="AMI274"/>
      <c r="AMJ274"/>
    </row>
    <row r="275" spans="1022:1024" s="101" customFormat="1">
      <c r="AMH275"/>
      <c r="AMI275"/>
      <c r="AMJ275"/>
    </row>
    <row r="276" spans="1022:1024" s="101" customFormat="1">
      <c r="AMH276"/>
      <c r="AMI276"/>
      <c r="AMJ276"/>
    </row>
    <row r="277" spans="1022:1024" s="101" customFormat="1">
      <c r="AMH277"/>
      <c r="AMI277"/>
      <c r="AMJ277"/>
    </row>
    <row r="278" spans="1022:1024" s="101" customFormat="1">
      <c r="AMH278"/>
      <c r="AMI278"/>
      <c r="AMJ278"/>
    </row>
    <row r="279" spans="1022:1024" s="101" customFormat="1">
      <c r="AMH279"/>
      <c r="AMI279"/>
      <c r="AMJ279"/>
    </row>
    <row r="280" spans="1022:1024" s="101" customFormat="1">
      <c r="AMH280"/>
      <c r="AMI280"/>
      <c r="AMJ280"/>
    </row>
    <row r="281" spans="1022:1024" s="101" customFormat="1">
      <c r="AMH281"/>
      <c r="AMI281"/>
      <c r="AMJ281"/>
    </row>
    <row r="282" spans="1022:1024" s="101" customFormat="1">
      <c r="AMH282"/>
      <c r="AMI282"/>
      <c r="AMJ282"/>
    </row>
    <row r="283" spans="1022:1024" s="101" customFormat="1">
      <c r="AMH283"/>
      <c r="AMI283"/>
      <c r="AMJ283"/>
    </row>
    <row r="284" spans="1022:1024" s="101" customFormat="1">
      <c r="AMH284"/>
      <c r="AMI284"/>
      <c r="AMJ284"/>
    </row>
    <row r="285" spans="1022:1024" s="101" customFormat="1">
      <c r="AMH285"/>
      <c r="AMI285"/>
      <c r="AMJ285"/>
    </row>
    <row r="286" spans="1022:1024" s="101" customFormat="1">
      <c r="AMH286"/>
      <c r="AMI286"/>
      <c r="AMJ286"/>
    </row>
    <row r="287" spans="1022:1024" s="101" customFormat="1">
      <c r="AMH287"/>
      <c r="AMI287"/>
      <c r="AMJ287"/>
    </row>
    <row r="288" spans="1022:1024" s="101" customFormat="1">
      <c r="AMH288"/>
      <c r="AMI288"/>
      <c r="AMJ288"/>
    </row>
    <row r="289" spans="1022:1024" s="101" customFormat="1">
      <c r="AMH289"/>
      <c r="AMI289"/>
      <c r="AMJ289"/>
    </row>
    <row r="290" spans="1022:1024" s="101" customFormat="1">
      <c r="AMH290"/>
      <c r="AMI290"/>
      <c r="AMJ290"/>
    </row>
    <row r="291" spans="1022:1024" s="101" customFormat="1">
      <c r="AMH291"/>
      <c r="AMI291"/>
      <c r="AMJ291"/>
    </row>
    <row r="292" spans="1022:1024" s="101" customFormat="1">
      <c r="AMH292"/>
      <c r="AMI292"/>
      <c r="AMJ292"/>
    </row>
    <row r="293" spans="1022:1024" s="101" customFormat="1">
      <c r="AMH293"/>
      <c r="AMI293"/>
      <c r="AMJ293"/>
    </row>
    <row r="294" spans="1022:1024" s="101" customFormat="1">
      <c r="AMH294"/>
      <c r="AMI294"/>
      <c r="AMJ294"/>
    </row>
    <row r="295" spans="1022:1024" s="101" customFormat="1">
      <c r="AMH295"/>
      <c r="AMI295"/>
      <c r="AMJ295"/>
    </row>
    <row r="296" spans="1022:1024" s="101" customFormat="1">
      <c r="AMH296"/>
      <c r="AMI296"/>
      <c r="AMJ296"/>
    </row>
    <row r="297" spans="1022:1024" s="101" customFormat="1">
      <c r="AMH297"/>
      <c r="AMI297"/>
      <c r="AMJ297"/>
    </row>
    <row r="298" spans="1022:1024" s="101" customFormat="1">
      <c r="AMH298"/>
      <c r="AMI298"/>
      <c r="AMJ298"/>
    </row>
    <row r="299" spans="1022:1024" s="101" customFormat="1">
      <c r="AMH299"/>
      <c r="AMI299"/>
      <c r="AMJ299"/>
    </row>
    <row r="300" spans="1022:1024" s="101" customFormat="1">
      <c r="AMH300"/>
      <c r="AMI300"/>
      <c r="AMJ300"/>
    </row>
    <row r="301" spans="1022:1024" s="101" customFormat="1">
      <c r="AMH301"/>
      <c r="AMI301"/>
      <c r="AMJ301"/>
    </row>
    <row r="302" spans="1022:1024" s="101" customFormat="1">
      <c r="AMH302"/>
      <c r="AMI302"/>
      <c r="AMJ302"/>
    </row>
    <row r="303" spans="1022:1024" s="101" customFormat="1">
      <c r="AMH303"/>
      <c r="AMI303"/>
      <c r="AMJ303"/>
    </row>
    <row r="304" spans="1022:1024" s="101" customFormat="1">
      <c r="AMH304"/>
      <c r="AMI304"/>
      <c r="AMJ304"/>
    </row>
    <row r="305" spans="1022:1024" s="101" customFormat="1">
      <c r="AMH305"/>
      <c r="AMI305"/>
      <c r="AMJ305"/>
    </row>
    <row r="306" spans="1022:1024" s="101" customFormat="1">
      <c r="AMH306"/>
      <c r="AMI306"/>
      <c r="AMJ306"/>
    </row>
    <row r="307" spans="1022:1024" s="101" customFormat="1">
      <c r="AMH307"/>
      <c r="AMI307"/>
      <c r="AMJ307"/>
    </row>
    <row r="308" spans="1022:1024" s="101" customFormat="1">
      <c r="AMH308"/>
      <c r="AMI308"/>
      <c r="AMJ308"/>
    </row>
    <row r="309" spans="1022:1024" s="101" customFormat="1">
      <c r="AMH309"/>
      <c r="AMI309"/>
      <c r="AMJ309"/>
    </row>
    <row r="310" spans="1022:1024" s="101" customFormat="1">
      <c r="AMH310"/>
      <c r="AMI310"/>
      <c r="AMJ310"/>
    </row>
    <row r="311" spans="1022:1024" s="101" customFormat="1">
      <c r="AMH311"/>
      <c r="AMI311"/>
      <c r="AMJ311"/>
    </row>
    <row r="312" spans="1022:1024" s="101" customFormat="1">
      <c r="AMH312"/>
      <c r="AMI312"/>
      <c r="AMJ312"/>
    </row>
    <row r="313" spans="1022:1024" s="101" customFormat="1">
      <c r="AMH313"/>
      <c r="AMI313"/>
      <c r="AMJ313"/>
    </row>
    <row r="314" spans="1022:1024" s="101" customFormat="1">
      <c r="AMH314"/>
      <c r="AMI314"/>
      <c r="AMJ314"/>
    </row>
    <row r="315" spans="1022:1024" s="101" customFormat="1">
      <c r="AMH315"/>
      <c r="AMI315"/>
      <c r="AMJ315"/>
    </row>
    <row r="316" spans="1022:1024" s="101" customFormat="1">
      <c r="AMH316"/>
      <c r="AMI316"/>
      <c r="AMJ316"/>
    </row>
    <row r="317" spans="1022:1024" s="101" customFormat="1">
      <c r="AMH317"/>
      <c r="AMI317"/>
      <c r="AMJ317"/>
    </row>
    <row r="318" spans="1022:1024" s="101" customFormat="1">
      <c r="AMH318"/>
      <c r="AMI318"/>
      <c r="AMJ318"/>
    </row>
    <row r="319" spans="1022:1024" s="101" customFormat="1">
      <c r="AMH319"/>
      <c r="AMI319"/>
      <c r="AMJ319"/>
    </row>
    <row r="320" spans="1022:1024" s="101" customFormat="1">
      <c r="AMH320"/>
      <c r="AMI320"/>
      <c r="AMJ320"/>
    </row>
    <row r="321" spans="1022:1024" s="101" customFormat="1">
      <c r="AMH321"/>
      <c r="AMI321"/>
      <c r="AMJ321"/>
    </row>
    <row r="322" spans="1022:1024" s="101" customFormat="1">
      <c r="AMH322"/>
      <c r="AMI322"/>
      <c r="AMJ322"/>
    </row>
    <row r="323" spans="1022:1024" s="101" customFormat="1">
      <c r="AMH323"/>
      <c r="AMI323"/>
      <c r="AMJ323"/>
    </row>
    <row r="324" spans="1022:1024" s="101" customFormat="1">
      <c r="AMH324"/>
      <c r="AMI324"/>
      <c r="AMJ324"/>
    </row>
    <row r="325" spans="1022:1024" s="101" customFormat="1">
      <c r="AMH325"/>
      <c r="AMI325"/>
      <c r="AMJ325"/>
    </row>
    <row r="326" spans="1022:1024" s="101" customFormat="1">
      <c r="AMH326"/>
      <c r="AMI326"/>
      <c r="AMJ326"/>
    </row>
    <row r="327" spans="1022:1024" s="101" customFormat="1">
      <c r="AMH327"/>
      <c r="AMI327"/>
      <c r="AMJ327"/>
    </row>
    <row r="328" spans="1022:1024" s="101" customFormat="1">
      <c r="AMH328"/>
      <c r="AMI328"/>
      <c r="AMJ328"/>
    </row>
  </sheetData>
  <sheetProtection algorithmName="SHA-512" hashValue="sv+fPAQ6ln9ja+p6vfvgAzdfoOWMFNOtyAq1qwm6EgAR2k9OGIEo2oTUzDPhHChC/ukk9vUMKkwmzCXFk3Nd3g==" saltValue="Tlg0y9/Gov/l2kyGM+n7Dw==" spinCount="100000" sheet="1" objects="1" scenarios="1"/>
  <mergeCells count="3">
    <mergeCell ref="A1:E1"/>
    <mergeCell ref="A2:E2"/>
    <mergeCell ref="A3:E3"/>
  </mergeCells>
  <pageMargins left="0.118055555555556" right="0.118055555555556" top="0.78749999999999998" bottom="0.39374999999999999" header="0.511811023622047" footer="0.511811023622047"/>
  <pageSetup paperSize="9" scale="75"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G327"/>
  <sheetViews>
    <sheetView zoomScale="120" zoomScaleNormal="120" workbookViewId="0">
      <selection sqref="A1:E1"/>
    </sheetView>
  </sheetViews>
  <sheetFormatPr defaultColWidth="9.140625" defaultRowHeight="15"/>
  <cols>
    <col min="1" max="1" width="3.5703125" style="103" customWidth="1"/>
    <col min="2" max="2" width="50" style="101" customWidth="1"/>
    <col min="3" max="3" width="8.5703125" style="103" customWidth="1"/>
    <col min="4" max="4" width="13.7109375" style="104" customWidth="1"/>
    <col min="5" max="5" width="42.7109375" style="101" customWidth="1"/>
    <col min="6" max="1021" width="9.140625" style="101"/>
    <col min="1022" max="1024" width="11.5703125" customWidth="1"/>
  </cols>
  <sheetData>
    <row r="1" spans="1:5" ht="16.5">
      <c r="A1" s="136" t="s">
        <v>210</v>
      </c>
      <c r="B1" s="136"/>
      <c r="C1" s="136"/>
      <c r="D1" s="136"/>
      <c r="E1" s="136"/>
    </row>
    <row r="2" spans="1:5">
      <c r="A2" s="236" t="s">
        <v>163</v>
      </c>
      <c r="B2" s="236"/>
      <c r="C2" s="236"/>
      <c r="D2" s="236"/>
      <c r="E2" s="236"/>
    </row>
    <row r="3" spans="1:5" ht="22.5" customHeight="1">
      <c r="A3" s="140" t="s">
        <v>43</v>
      </c>
      <c r="B3" s="140"/>
      <c r="C3" s="140"/>
      <c r="D3" s="140"/>
      <c r="E3" s="140"/>
    </row>
    <row r="4" spans="1:5" ht="13.9" customHeight="1">
      <c r="A4" s="30"/>
      <c r="B4" s="31" t="s">
        <v>164</v>
      </c>
      <c r="C4" s="31" t="s">
        <v>45</v>
      </c>
      <c r="D4" s="32" t="s">
        <v>46</v>
      </c>
      <c r="E4" s="141" t="s">
        <v>165</v>
      </c>
    </row>
    <row r="5" spans="1:5">
      <c r="A5" s="34"/>
      <c r="B5" s="35" t="s">
        <v>48</v>
      </c>
      <c r="C5" s="36"/>
      <c r="D5" s="36"/>
      <c r="E5" s="141"/>
    </row>
    <row r="6" spans="1:5">
      <c r="A6" s="1">
        <v>1</v>
      </c>
      <c r="B6" s="105" t="s">
        <v>50</v>
      </c>
      <c r="C6" s="1"/>
      <c r="D6" s="106" t="s">
        <v>21</v>
      </c>
      <c r="E6" s="105" t="s">
        <v>22</v>
      </c>
    </row>
    <row r="7" spans="1:5">
      <c r="A7" s="43"/>
      <c r="B7" s="44"/>
      <c r="C7" s="45"/>
      <c r="D7" s="46"/>
      <c r="E7" s="44" t="s">
        <v>51</v>
      </c>
    </row>
    <row r="8" spans="1:5">
      <c r="A8" s="47" t="s">
        <v>23</v>
      </c>
      <c r="B8" s="48" t="s">
        <v>52</v>
      </c>
      <c r="C8" s="49"/>
      <c r="D8" s="50">
        <v>1750.82</v>
      </c>
      <c r="E8" s="48" t="s">
        <v>166</v>
      </c>
    </row>
    <row r="9" spans="1:5">
      <c r="A9" s="51"/>
      <c r="B9" s="52"/>
      <c r="C9" s="53"/>
      <c r="D9" s="54"/>
      <c r="E9" s="52"/>
    </row>
    <row r="10" spans="1:5">
      <c r="A10" s="47" t="s">
        <v>26</v>
      </c>
      <c r="B10" s="48" t="s">
        <v>54</v>
      </c>
      <c r="C10" s="43"/>
      <c r="D10" s="46"/>
      <c r="E10" s="44"/>
    </row>
    <row r="11" spans="1:5">
      <c r="A11" s="34" t="s">
        <v>55</v>
      </c>
      <c r="B11" s="116" t="s">
        <v>56</v>
      </c>
      <c r="C11" s="117"/>
      <c r="D11" s="118">
        <f>SUM(D8:D10)</f>
        <v>1750.82</v>
      </c>
      <c r="E11" s="63"/>
    </row>
    <row r="12" spans="1:5">
      <c r="A12" s="30"/>
      <c r="B12" s="69"/>
      <c r="C12" s="30"/>
      <c r="D12" s="70"/>
      <c r="E12" s="69"/>
    </row>
    <row r="13" spans="1:5">
      <c r="A13" s="71"/>
      <c r="B13" s="72" t="s">
        <v>57</v>
      </c>
      <c r="C13" s="73"/>
      <c r="D13" s="74"/>
      <c r="E13" s="75"/>
    </row>
    <row r="14" spans="1:5">
      <c r="A14" s="76"/>
      <c r="B14" s="77" t="s">
        <v>58</v>
      </c>
      <c r="C14" s="78" t="s">
        <v>20</v>
      </c>
      <c r="D14" s="79" t="s">
        <v>21</v>
      </c>
      <c r="E14" s="77" t="s">
        <v>22</v>
      </c>
    </row>
    <row r="15" spans="1:5">
      <c r="A15" s="55" t="s">
        <v>23</v>
      </c>
      <c r="B15" s="57" t="s">
        <v>157</v>
      </c>
      <c r="C15" s="80"/>
      <c r="D15" s="56">
        <f>((4*22)*4)-(D11*6%)</f>
        <v>246.95080000000002</v>
      </c>
      <c r="E15" s="57" t="s">
        <v>60</v>
      </c>
    </row>
    <row r="16" spans="1:5">
      <c r="A16" s="55" t="s">
        <v>26</v>
      </c>
      <c r="B16" s="57" t="s">
        <v>158</v>
      </c>
      <c r="C16" s="80">
        <v>0</v>
      </c>
      <c r="D16" s="56">
        <f>(24.54*80%)*22</f>
        <v>431.90400000000005</v>
      </c>
      <c r="E16" s="57" t="s">
        <v>167</v>
      </c>
    </row>
    <row r="17" spans="1:9">
      <c r="A17" s="55" t="s">
        <v>33</v>
      </c>
      <c r="B17" s="57" t="s">
        <v>159</v>
      </c>
      <c r="C17" s="80">
        <v>0</v>
      </c>
      <c r="D17" s="56">
        <v>41</v>
      </c>
      <c r="E17" s="57" t="s">
        <v>167</v>
      </c>
    </row>
    <row r="18" spans="1:9">
      <c r="A18" s="55" t="s">
        <v>64</v>
      </c>
      <c r="B18" s="57" t="s">
        <v>65</v>
      </c>
      <c r="C18" s="80"/>
      <c r="D18" s="56">
        <v>5</v>
      </c>
      <c r="E18" s="57" t="s">
        <v>167</v>
      </c>
      <c r="I18" s="101">
        <v>90.55</v>
      </c>
    </row>
    <row r="19" spans="1:9">
      <c r="A19" s="81"/>
      <c r="B19" s="77" t="s">
        <v>66</v>
      </c>
      <c r="C19" s="82">
        <f>SUM(C15:C18)</f>
        <v>0</v>
      </c>
      <c r="D19" s="79">
        <f>SUM(D15:D18)</f>
        <v>724.85480000000007</v>
      </c>
      <c r="E19" s="57"/>
    </row>
    <row r="20" spans="1:9">
      <c r="A20" s="30"/>
      <c r="B20" s="69"/>
      <c r="C20" s="30"/>
      <c r="D20" s="70"/>
      <c r="E20" s="69"/>
    </row>
    <row r="21" spans="1:9">
      <c r="A21" s="71"/>
      <c r="B21" s="72" t="s">
        <v>67</v>
      </c>
      <c r="C21" s="73"/>
      <c r="D21" s="74"/>
      <c r="E21" s="75"/>
    </row>
    <row r="22" spans="1:9">
      <c r="A22" s="76"/>
      <c r="B22" s="77" t="s">
        <v>68</v>
      </c>
      <c r="C22" s="78" t="s">
        <v>20</v>
      </c>
      <c r="D22" s="79" t="s">
        <v>21</v>
      </c>
      <c r="E22" s="77" t="s">
        <v>22</v>
      </c>
    </row>
    <row r="23" spans="1:9">
      <c r="A23" s="55" t="s">
        <v>23</v>
      </c>
      <c r="B23" s="57" t="s">
        <v>69</v>
      </c>
      <c r="C23" s="80">
        <v>0.2</v>
      </c>
      <c r="D23" s="56">
        <f>D11*C23</f>
        <v>350.16399999999999</v>
      </c>
      <c r="E23" s="57" t="s">
        <v>70</v>
      </c>
    </row>
    <row r="24" spans="1:9">
      <c r="A24" s="55" t="s">
        <v>26</v>
      </c>
      <c r="B24" s="57" t="s">
        <v>71</v>
      </c>
      <c r="C24" s="80">
        <v>0.08</v>
      </c>
      <c r="D24" s="56">
        <f t="shared" ref="D24:D30" si="0">D$11*C24</f>
        <v>140.06559999999999</v>
      </c>
      <c r="E24" s="57" t="s">
        <v>72</v>
      </c>
    </row>
    <row r="25" spans="1:9">
      <c r="A25" s="55" t="s">
        <v>33</v>
      </c>
      <c r="B25" s="57" t="s">
        <v>73</v>
      </c>
      <c r="C25" s="80">
        <v>2.5000000000000001E-2</v>
      </c>
      <c r="D25" s="56">
        <f t="shared" si="0"/>
        <v>43.770499999999998</v>
      </c>
      <c r="E25" s="57" t="s">
        <v>74</v>
      </c>
    </row>
    <row r="26" spans="1:9">
      <c r="A26" s="55" t="s">
        <v>64</v>
      </c>
      <c r="B26" s="57" t="s">
        <v>75</v>
      </c>
      <c r="C26" s="80">
        <v>0.01</v>
      </c>
      <c r="D26" s="56">
        <f t="shared" si="0"/>
        <v>17.508199999999999</v>
      </c>
      <c r="E26" s="57" t="s">
        <v>76</v>
      </c>
    </row>
    <row r="27" spans="1:9">
      <c r="A27" s="55" t="s">
        <v>77</v>
      </c>
      <c r="B27" s="57" t="s">
        <v>78</v>
      </c>
      <c r="C27" s="80">
        <v>2.5000000000000001E-2</v>
      </c>
      <c r="D27" s="56">
        <f t="shared" si="0"/>
        <v>43.770499999999998</v>
      </c>
      <c r="E27" s="57" t="s">
        <v>79</v>
      </c>
    </row>
    <row r="28" spans="1:9">
      <c r="A28" s="55" t="s">
        <v>80</v>
      </c>
      <c r="B28" s="57" t="s">
        <v>81</v>
      </c>
      <c r="C28" s="80">
        <v>2E-3</v>
      </c>
      <c r="D28" s="56">
        <f t="shared" si="0"/>
        <v>3.5016400000000001</v>
      </c>
      <c r="E28" s="57" t="s">
        <v>82</v>
      </c>
    </row>
    <row r="29" spans="1:9">
      <c r="A29" s="55" t="s">
        <v>83</v>
      </c>
      <c r="B29" s="57" t="s">
        <v>84</v>
      </c>
      <c r="C29" s="80">
        <v>6.0000000000000001E-3</v>
      </c>
      <c r="D29" s="56">
        <f t="shared" si="0"/>
        <v>10.50492</v>
      </c>
      <c r="E29" s="57" t="s">
        <v>85</v>
      </c>
    </row>
    <row r="30" spans="1:9">
      <c r="A30" s="55" t="s">
        <v>86</v>
      </c>
      <c r="B30" s="181" t="s">
        <v>87</v>
      </c>
      <c r="C30" s="182">
        <v>0.02</v>
      </c>
      <c r="D30" s="179">
        <f t="shared" si="0"/>
        <v>35.016399999999997</v>
      </c>
      <c r="E30" s="181" t="s">
        <v>88</v>
      </c>
    </row>
    <row r="31" spans="1:9">
      <c r="A31" s="55"/>
      <c r="B31" s="185" t="s">
        <v>89</v>
      </c>
      <c r="C31" s="186">
        <f>SUM(C23:C30)</f>
        <v>0.3680000000000001</v>
      </c>
      <c r="D31" s="187">
        <f>SUM(D23:D30)</f>
        <v>644.30175999999983</v>
      </c>
      <c r="E31" s="181"/>
    </row>
    <row r="32" spans="1:9">
      <c r="A32" s="30"/>
      <c r="B32" s="69"/>
      <c r="C32" s="30"/>
      <c r="D32" s="70"/>
      <c r="E32" s="69"/>
    </row>
    <row r="33" spans="1:5">
      <c r="A33" s="71"/>
      <c r="B33" s="72" t="s">
        <v>90</v>
      </c>
      <c r="C33" s="73"/>
      <c r="D33" s="74"/>
      <c r="E33" s="75"/>
    </row>
    <row r="34" spans="1:5">
      <c r="A34" s="76"/>
      <c r="B34" s="77"/>
      <c r="C34" s="78" t="s">
        <v>20</v>
      </c>
      <c r="D34" s="79" t="s">
        <v>21</v>
      </c>
      <c r="E34" s="77" t="s">
        <v>22</v>
      </c>
    </row>
    <row r="35" spans="1:5">
      <c r="A35" s="55" t="s">
        <v>23</v>
      </c>
      <c r="B35" s="57" t="s">
        <v>91</v>
      </c>
      <c r="C35" s="80">
        <v>8.3299999999999999E-2</v>
      </c>
      <c r="D35" s="56">
        <f>D$11*C35</f>
        <v>145.84330599999998</v>
      </c>
      <c r="E35" s="57" t="s">
        <v>92</v>
      </c>
    </row>
    <row r="36" spans="1:5">
      <c r="A36" s="55" t="s">
        <v>26</v>
      </c>
      <c r="B36" s="52" t="s">
        <v>93</v>
      </c>
      <c r="C36" s="83">
        <v>8.3299999999999999E-2</v>
      </c>
      <c r="D36" s="56">
        <f>D$11*C36</f>
        <v>145.84330599999998</v>
      </c>
      <c r="E36" s="84" t="s">
        <v>94</v>
      </c>
    </row>
    <row r="37" spans="1:5">
      <c r="A37" s="55" t="s">
        <v>33</v>
      </c>
      <c r="B37" s="57" t="s">
        <v>95</v>
      </c>
      <c r="C37" s="80">
        <v>2.7799999999999998E-2</v>
      </c>
      <c r="D37" s="56">
        <f>D$11*C37</f>
        <v>48.672795999999998</v>
      </c>
      <c r="E37" s="57" t="s">
        <v>96</v>
      </c>
    </row>
    <row r="38" spans="1:5">
      <c r="A38" s="85"/>
      <c r="B38" s="86" t="s">
        <v>97</v>
      </c>
      <c r="C38" s="87">
        <f>SUM(C35:C37)</f>
        <v>0.19439999999999999</v>
      </c>
      <c r="D38" s="88">
        <f>SUM(D35:D37)</f>
        <v>340.35940799999997</v>
      </c>
      <c r="E38" s="44"/>
    </row>
    <row r="39" spans="1:5">
      <c r="A39" s="109"/>
      <c r="B39" s="191"/>
      <c r="C39" s="188"/>
      <c r="D39" s="192"/>
      <c r="E39" s="193" t="s">
        <v>98</v>
      </c>
    </row>
    <row r="40" spans="1:5">
      <c r="A40" s="112" t="s">
        <v>33</v>
      </c>
      <c r="B40" s="153" t="s">
        <v>99</v>
      </c>
      <c r="C40" s="154">
        <f>C38*C31</f>
        <v>7.1539200000000011E-2</v>
      </c>
      <c r="D40" s="155">
        <f>D11*C40</f>
        <v>125.25226214400001</v>
      </c>
      <c r="E40" s="195" t="s">
        <v>100</v>
      </c>
    </row>
    <row r="41" spans="1:5">
      <c r="A41" s="81"/>
      <c r="B41" s="199" t="s">
        <v>101</v>
      </c>
      <c r="C41" s="207">
        <f>SUM(C38:C40)</f>
        <v>0.26593919999999999</v>
      </c>
      <c r="D41" s="208">
        <f>SUM(D38:D40)</f>
        <v>465.61167014399996</v>
      </c>
      <c r="E41" s="181"/>
    </row>
    <row r="42" spans="1:5">
      <c r="A42" s="30"/>
      <c r="B42" s="69"/>
      <c r="C42" s="93"/>
      <c r="D42" s="70"/>
      <c r="E42" s="69"/>
    </row>
    <row r="43" spans="1:5">
      <c r="A43" s="142"/>
      <c r="B43" s="143" t="s">
        <v>102</v>
      </c>
      <c r="C43" s="144"/>
      <c r="D43" s="145"/>
      <c r="E43" s="146"/>
    </row>
    <row r="44" spans="1:5">
      <c r="A44" s="158"/>
      <c r="B44" s="159"/>
      <c r="C44" s="200" t="s">
        <v>20</v>
      </c>
      <c r="D44" s="161" t="s">
        <v>21</v>
      </c>
      <c r="E44" s="159" t="s">
        <v>22</v>
      </c>
    </row>
    <row r="45" spans="1:5">
      <c r="A45" s="201" t="s">
        <v>23</v>
      </c>
      <c r="B45" s="191" t="s">
        <v>103</v>
      </c>
      <c r="C45" s="188">
        <v>6.9999999999999999E-4</v>
      </c>
      <c r="D45" s="192">
        <f>D$11*C45</f>
        <v>1.2255739999999999</v>
      </c>
      <c r="E45" s="191" t="s">
        <v>104</v>
      </c>
    </row>
    <row r="46" spans="1:5">
      <c r="A46" s="202"/>
      <c r="B46" s="183"/>
      <c r="C46" s="160"/>
      <c r="D46" s="189"/>
      <c r="E46" s="183" t="s">
        <v>105</v>
      </c>
    </row>
    <row r="47" spans="1:5">
      <c r="A47" s="152"/>
      <c r="B47" s="153"/>
      <c r="C47" s="154"/>
      <c r="D47" s="155"/>
      <c r="E47" s="153" t="s">
        <v>106</v>
      </c>
    </row>
    <row r="48" spans="1:5">
      <c r="A48" s="203"/>
      <c r="B48" s="196" t="s">
        <v>97</v>
      </c>
      <c r="C48" s="204">
        <f>SUM(C45:C47)</f>
        <v>6.9999999999999999E-4</v>
      </c>
      <c r="D48" s="205">
        <f>SUM(D45:D47)</f>
        <v>1.2255739999999999</v>
      </c>
      <c r="E48" s="183"/>
    </row>
    <row r="49" spans="1:5">
      <c r="A49" s="190"/>
      <c r="B49" s="197"/>
      <c r="C49" s="188"/>
      <c r="D49" s="192"/>
      <c r="E49" s="193" t="s">
        <v>98</v>
      </c>
    </row>
    <row r="50" spans="1:5">
      <c r="A50" s="194" t="s">
        <v>26</v>
      </c>
      <c r="B50" s="198" t="s">
        <v>99</v>
      </c>
      <c r="C50" s="154">
        <f>C48*C31</f>
        <v>2.5760000000000008E-4</v>
      </c>
      <c r="D50" s="155">
        <f>D$11*C50</f>
        <v>0.45101123200000015</v>
      </c>
      <c r="E50" s="195"/>
    </row>
    <row r="51" spans="1:5">
      <c r="A51" s="206"/>
      <c r="B51" s="199" t="s">
        <v>107</v>
      </c>
      <c r="C51" s="207">
        <f>SUM(C48:C50)</f>
        <v>9.5760000000000007E-4</v>
      </c>
      <c r="D51" s="208">
        <f>SUM(D48:D50)</f>
        <v>1.6765852320000001</v>
      </c>
      <c r="E51" s="181"/>
    </row>
    <row r="52" spans="1:5">
      <c r="A52" s="30"/>
      <c r="B52" s="69"/>
      <c r="C52" s="30"/>
      <c r="D52" s="70"/>
      <c r="E52" s="69"/>
    </row>
    <row r="53" spans="1:5">
      <c r="A53" s="142"/>
      <c r="B53" s="143" t="s">
        <v>108</v>
      </c>
      <c r="C53" s="144"/>
      <c r="D53" s="145"/>
      <c r="E53" s="146"/>
    </row>
    <row r="54" spans="1:5">
      <c r="A54" s="142"/>
      <c r="B54" s="159"/>
      <c r="C54" s="209" t="s">
        <v>20</v>
      </c>
      <c r="D54" s="178" t="s">
        <v>21</v>
      </c>
      <c r="E54" s="148" t="s">
        <v>22</v>
      </c>
    </row>
    <row r="55" spans="1:5">
      <c r="A55" s="190"/>
      <c r="B55" s="191"/>
      <c r="C55" s="201"/>
      <c r="D55" s="210"/>
      <c r="E55" s="211" t="s">
        <v>109</v>
      </c>
    </row>
    <row r="56" spans="1:5">
      <c r="A56" s="212" t="s">
        <v>23</v>
      </c>
      <c r="B56" s="183" t="s">
        <v>110</v>
      </c>
      <c r="C56" s="160">
        <f>5%*8.33%</f>
        <v>4.1650000000000003E-3</v>
      </c>
      <c r="D56" s="213">
        <f>D$11*C56</f>
        <v>7.2921653000000006</v>
      </c>
      <c r="E56" s="211" t="s">
        <v>111</v>
      </c>
    </row>
    <row r="57" spans="1:5">
      <c r="A57" s="194"/>
      <c r="B57" s="153"/>
      <c r="C57" s="154"/>
      <c r="D57" s="214"/>
      <c r="E57" s="195" t="s">
        <v>112</v>
      </c>
    </row>
    <row r="58" spans="1:5">
      <c r="A58" s="202"/>
      <c r="B58" s="183"/>
      <c r="C58" s="160"/>
      <c r="D58" s="189"/>
      <c r="E58" s="193" t="s">
        <v>113</v>
      </c>
    </row>
    <row r="59" spans="1:5">
      <c r="A59" s="152" t="s">
        <v>26</v>
      </c>
      <c r="B59" s="153" t="s">
        <v>114</v>
      </c>
      <c r="C59" s="154">
        <f>C56*8%</f>
        <v>3.3320000000000002E-4</v>
      </c>
      <c r="D59" s="155">
        <f>D$11*C59</f>
        <v>0.58337322400000002</v>
      </c>
      <c r="E59" s="195" t="s">
        <v>115</v>
      </c>
    </row>
    <row r="60" spans="1:5">
      <c r="A60" s="201"/>
      <c r="B60" s="191" t="s">
        <v>116</v>
      </c>
      <c r="C60" s="188"/>
      <c r="D60" s="192"/>
      <c r="E60" s="191" t="s">
        <v>117</v>
      </c>
    </row>
    <row r="61" spans="1:5">
      <c r="A61" s="152" t="s">
        <v>33</v>
      </c>
      <c r="B61" s="153" t="s">
        <v>118</v>
      </c>
      <c r="C61" s="154">
        <v>0.02</v>
      </c>
      <c r="D61" s="155">
        <f>D$11*C61</f>
        <v>35.016399999999997</v>
      </c>
      <c r="E61" s="153"/>
    </row>
    <row r="62" spans="1:5">
      <c r="A62" s="201"/>
      <c r="B62" s="191"/>
      <c r="C62" s="215"/>
      <c r="D62" s="192"/>
      <c r="E62" s="193" t="s">
        <v>119</v>
      </c>
    </row>
    <row r="63" spans="1:5">
      <c r="A63" s="202" t="s">
        <v>64</v>
      </c>
      <c r="B63" s="183" t="s">
        <v>120</v>
      </c>
      <c r="C63" s="216">
        <f>(7/30)/12</f>
        <v>1.9444444444444445E-2</v>
      </c>
      <c r="D63" s="189">
        <f>D$11*C63</f>
        <v>34.043722222222222</v>
      </c>
      <c r="E63" s="211" t="s">
        <v>121</v>
      </c>
    </row>
    <row r="64" spans="1:5">
      <c r="A64" s="152"/>
      <c r="B64" s="183"/>
      <c r="C64" s="217"/>
      <c r="D64" s="155"/>
      <c r="E64" s="211" t="s">
        <v>122</v>
      </c>
    </row>
    <row r="65" spans="1:5">
      <c r="A65" s="212" t="s">
        <v>77</v>
      </c>
      <c r="B65" s="191" t="s">
        <v>99</v>
      </c>
      <c r="C65" s="218">
        <f>C63*C31</f>
        <v>7.1555555555555574E-3</v>
      </c>
      <c r="D65" s="189">
        <f>D$11*C65</f>
        <v>12.528089777777781</v>
      </c>
      <c r="E65" s="191" t="s">
        <v>123</v>
      </c>
    </row>
    <row r="66" spans="1:5">
      <c r="A66" s="212"/>
      <c r="B66" s="153"/>
      <c r="C66" s="218"/>
      <c r="D66" s="219"/>
      <c r="E66" s="153" t="s">
        <v>124</v>
      </c>
    </row>
    <row r="67" spans="1:5">
      <c r="A67" s="201"/>
      <c r="B67" s="191" t="s">
        <v>116</v>
      </c>
      <c r="C67" s="188"/>
      <c r="D67" s="192"/>
      <c r="E67" s="183" t="s">
        <v>117</v>
      </c>
    </row>
    <row r="68" spans="1:5">
      <c r="A68" s="152" t="s">
        <v>80</v>
      </c>
      <c r="B68" s="153" t="s">
        <v>125</v>
      </c>
      <c r="C68" s="154">
        <v>0.02</v>
      </c>
      <c r="D68" s="155">
        <f>D$11*C68</f>
        <v>35.016399999999997</v>
      </c>
      <c r="E68" s="153"/>
    </row>
    <row r="69" spans="1:5">
      <c r="A69" s="184"/>
      <c r="B69" s="185" t="s">
        <v>126</v>
      </c>
      <c r="C69" s="186">
        <f>SUM(C56:C68)</f>
        <v>7.10982E-2</v>
      </c>
      <c r="D69" s="187">
        <f>SUM(D56:D68)</f>
        <v>124.48015052400001</v>
      </c>
      <c r="E69" s="181"/>
    </row>
    <row r="70" spans="1:5">
      <c r="A70" s="30"/>
      <c r="B70" s="69"/>
      <c r="C70" s="93"/>
      <c r="D70" s="70"/>
      <c r="E70" s="69"/>
    </row>
    <row r="71" spans="1:5">
      <c r="A71" s="142"/>
      <c r="B71" s="143" t="s">
        <v>127</v>
      </c>
      <c r="C71" s="144"/>
      <c r="D71" s="145"/>
      <c r="E71" s="146"/>
    </row>
    <row r="72" spans="1:5">
      <c r="A72" s="233"/>
      <c r="B72" s="151"/>
      <c r="C72" s="234" t="s">
        <v>20</v>
      </c>
      <c r="D72" s="178" t="s">
        <v>21</v>
      </c>
      <c r="E72" s="151" t="s">
        <v>22</v>
      </c>
    </row>
    <row r="73" spans="1:5">
      <c r="A73" s="202"/>
      <c r="B73" s="183"/>
      <c r="C73" s="160"/>
      <c r="D73" s="189"/>
      <c r="E73" s="193" t="s">
        <v>113</v>
      </c>
    </row>
    <row r="74" spans="1:5">
      <c r="A74" s="202" t="s">
        <v>23</v>
      </c>
      <c r="B74" s="183" t="s">
        <v>128</v>
      </c>
      <c r="C74" s="160">
        <f>(5/30)/12</f>
        <v>1.3888888888888888E-2</v>
      </c>
      <c r="D74" s="189">
        <f>D$11*C74</f>
        <v>24.316944444444442</v>
      </c>
      <c r="E74" s="211" t="s">
        <v>129</v>
      </c>
    </row>
    <row r="75" spans="1:5">
      <c r="A75" s="190"/>
      <c r="B75" s="191"/>
      <c r="C75" s="220"/>
      <c r="D75" s="192"/>
      <c r="E75" s="191" t="s">
        <v>130</v>
      </c>
    </row>
    <row r="76" spans="1:5">
      <c r="A76" s="202" t="s">
        <v>23</v>
      </c>
      <c r="B76" s="183" t="s">
        <v>131</v>
      </c>
      <c r="C76" s="218">
        <v>2.1000000000000001E-4</v>
      </c>
      <c r="D76" s="189">
        <f>D$11*C76</f>
        <v>0.3676722</v>
      </c>
      <c r="E76" s="183" t="s">
        <v>132</v>
      </c>
    </row>
    <row r="77" spans="1:5">
      <c r="A77" s="190"/>
      <c r="B77" s="153"/>
      <c r="C77" s="221"/>
      <c r="D77" s="155"/>
      <c r="E77" s="153" t="s">
        <v>133</v>
      </c>
    </row>
    <row r="78" spans="1:5">
      <c r="A78" s="212" t="s">
        <v>26</v>
      </c>
      <c r="B78" s="183"/>
      <c r="C78" s="216"/>
      <c r="D78" s="189"/>
      <c r="E78" s="173" t="s">
        <v>134</v>
      </c>
    </row>
    <row r="79" spans="1:5">
      <c r="A79" s="194"/>
      <c r="B79" s="183" t="s">
        <v>135</v>
      </c>
      <c r="C79" s="216">
        <f>(3/30)/12</f>
        <v>8.3333333333333332E-3</v>
      </c>
      <c r="D79" s="189">
        <f>D$11*C79</f>
        <v>14.590166666666667</v>
      </c>
      <c r="E79" s="211" t="s">
        <v>136</v>
      </c>
    </row>
    <row r="80" spans="1:5">
      <c r="A80" s="202"/>
      <c r="B80" s="183"/>
      <c r="C80" s="217"/>
      <c r="D80" s="155"/>
      <c r="E80" s="211" t="s">
        <v>137</v>
      </c>
    </row>
    <row r="81" spans="1:5">
      <c r="A81" s="202" t="s">
        <v>33</v>
      </c>
      <c r="B81" s="191" t="s">
        <v>138</v>
      </c>
      <c r="C81" s="218">
        <f>(15/30)/12*0.1</f>
        <v>4.1666666666666666E-3</v>
      </c>
      <c r="D81" s="189">
        <f>D$11*C81</f>
        <v>7.2950833333333334</v>
      </c>
      <c r="E81" s="191" t="s">
        <v>139</v>
      </c>
    </row>
    <row r="82" spans="1:5">
      <c r="A82" s="152"/>
      <c r="B82" s="153"/>
      <c r="C82" s="218"/>
      <c r="D82" s="219"/>
      <c r="E82" s="153" t="s">
        <v>140</v>
      </c>
    </row>
    <row r="83" spans="1:5">
      <c r="A83" s="212" t="s">
        <v>64</v>
      </c>
      <c r="B83" s="185" t="s">
        <v>39</v>
      </c>
      <c r="C83" s="186">
        <f>SUM(C73:C82)</f>
        <v>2.6598888888888887E-2</v>
      </c>
      <c r="D83" s="187">
        <f>SUM(D73:D82)</f>
        <v>46.569866644444438</v>
      </c>
      <c r="E83" s="181"/>
    </row>
    <row r="84" spans="1:5">
      <c r="A84" s="212"/>
      <c r="B84" s="181" t="s">
        <v>141</v>
      </c>
      <c r="C84" s="188">
        <f>C83*C31</f>
        <v>9.7883911111111138E-3</v>
      </c>
      <c r="D84" s="189">
        <f>D$11*C84</f>
        <v>17.137710925155559</v>
      </c>
      <c r="E84" s="191" t="s">
        <v>142</v>
      </c>
    </row>
    <row r="85" spans="1:5">
      <c r="A85" s="184"/>
      <c r="B85" s="223" t="s">
        <v>143</v>
      </c>
      <c r="C85" s="222"/>
      <c r="D85" s="224">
        <f>SUM(D83:D84)</f>
        <v>63.707577569599998</v>
      </c>
      <c r="E85" s="153" t="s">
        <v>144</v>
      </c>
    </row>
    <row r="86" spans="1:5">
      <c r="A86" s="157" t="s">
        <v>77</v>
      </c>
      <c r="B86" s="165"/>
      <c r="C86" s="164"/>
      <c r="D86" s="167"/>
      <c r="E86" s="173"/>
    </row>
    <row r="87" spans="1:5">
      <c r="A87" s="157"/>
      <c r="B87" s="185" t="s">
        <v>145</v>
      </c>
      <c r="C87" s="186"/>
      <c r="D87" s="187">
        <f>D85+D69+D51+D41+D31+D19+D11</f>
        <v>3775.4525434695997</v>
      </c>
      <c r="E87" s="181"/>
    </row>
    <row r="88" spans="1:5">
      <c r="A88" s="164"/>
      <c r="B88" s="165"/>
      <c r="C88" s="225"/>
      <c r="D88" s="167"/>
      <c r="E88" s="173"/>
    </row>
    <row r="89" spans="1:5" ht="15.75">
      <c r="A89" s="164"/>
      <c r="B89" s="185" t="s">
        <v>146</v>
      </c>
      <c r="C89" s="186"/>
      <c r="D89" s="226" t="s">
        <v>147</v>
      </c>
      <c r="E89" s="227">
        <f>D87*D89</f>
        <v>7550.9050869391995</v>
      </c>
    </row>
    <row r="90" spans="1:5">
      <c r="A90" s="30"/>
      <c r="B90" s="69"/>
      <c r="C90" s="30"/>
      <c r="D90" s="70"/>
      <c r="E90" s="69"/>
    </row>
    <row r="91" spans="1:5">
      <c r="A91" s="142"/>
      <c r="B91" s="143" t="s">
        <v>19</v>
      </c>
      <c r="C91" s="144"/>
      <c r="D91" s="145"/>
      <c r="E91" s="146"/>
    </row>
    <row r="92" spans="1:5">
      <c r="A92" s="147"/>
      <c r="B92" s="148"/>
      <c r="C92" s="149" t="s">
        <v>20</v>
      </c>
      <c r="D92" s="150" t="s">
        <v>21</v>
      </c>
      <c r="E92" s="151" t="s">
        <v>22</v>
      </c>
    </row>
    <row r="93" spans="1:5">
      <c r="A93" s="152" t="s">
        <v>23</v>
      </c>
      <c r="B93" s="153" t="s">
        <v>24</v>
      </c>
      <c r="C93" s="154">
        <v>0</v>
      </c>
      <c r="D93" s="155">
        <f>E89*C93</f>
        <v>0</v>
      </c>
      <c r="E93" s="156" t="s">
        <v>25</v>
      </c>
    </row>
    <row r="94" spans="1:5">
      <c r="A94" s="157" t="s">
        <v>26</v>
      </c>
      <c r="B94" s="153" t="s">
        <v>27</v>
      </c>
      <c r="C94" s="154">
        <v>0</v>
      </c>
      <c r="D94" s="179">
        <f>(E89+D93)*C94</f>
        <v>0</v>
      </c>
      <c r="E94" s="156" t="s">
        <v>28</v>
      </c>
    </row>
    <row r="95" spans="1:5">
      <c r="A95" s="201"/>
      <c r="B95" s="159" t="s">
        <v>29</v>
      </c>
      <c r="C95" s="160"/>
      <c r="D95" s="161">
        <f>SUM(D93:D94)</f>
        <v>0</v>
      </c>
      <c r="E95" s="162"/>
    </row>
    <row r="96" spans="1:5">
      <c r="A96" s="229" t="s">
        <v>148</v>
      </c>
      <c r="B96" s="228" t="s">
        <v>149</v>
      </c>
      <c r="C96" s="230"/>
      <c r="D96" s="231"/>
      <c r="E96" s="232"/>
    </row>
    <row r="97" spans="1:5">
      <c r="A97" s="164"/>
      <c r="B97" s="165"/>
      <c r="C97" s="166"/>
      <c r="D97" s="167"/>
      <c r="E97" s="168"/>
    </row>
    <row r="98" spans="1:5">
      <c r="A98" s="169"/>
      <c r="B98" s="170" t="s">
        <v>31</v>
      </c>
      <c r="C98" s="171"/>
      <c r="D98" s="150">
        <f>(E89+D95)/(1-6.65%)</f>
        <v>8088.8110197527576</v>
      </c>
      <c r="E98" s="172"/>
    </row>
    <row r="99" spans="1:5">
      <c r="A99" s="30"/>
      <c r="B99" s="69"/>
      <c r="C99" s="93"/>
      <c r="D99" s="70"/>
      <c r="E99" s="100"/>
    </row>
    <row r="100" spans="1:5">
      <c r="A100" s="142"/>
      <c r="B100" s="143" t="s">
        <v>32</v>
      </c>
      <c r="C100" s="175"/>
      <c r="D100" s="176"/>
      <c r="E100" s="177"/>
    </row>
    <row r="101" spans="1:5">
      <c r="A101" s="147"/>
      <c r="B101" s="148"/>
      <c r="C101" s="149" t="s">
        <v>20</v>
      </c>
      <c r="D101" s="178" t="s">
        <v>21</v>
      </c>
      <c r="E101" s="151" t="s">
        <v>22</v>
      </c>
    </row>
    <row r="102" spans="1:5">
      <c r="A102" s="152" t="s">
        <v>33</v>
      </c>
      <c r="B102" s="153" t="s">
        <v>34</v>
      </c>
      <c r="C102" s="154"/>
      <c r="D102" s="179"/>
      <c r="E102" s="180" t="s">
        <v>35</v>
      </c>
    </row>
    <row r="103" spans="1:5">
      <c r="A103" s="157"/>
      <c r="B103" s="181" t="s">
        <v>36</v>
      </c>
      <c r="C103" s="182">
        <v>1.6500000000000001E-2</v>
      </c>
      <c r="D103" s="179">
        <f>$D$98*C103</f>
        <v>133.4653818259205</v>
      </c>
      <c r="E103" s="183"/>
    </row>
    <row r="104" spans="1:5">
      <c r="A104" s="157"/>
      <c r="B104" s="181" t="s">
        <v>37</v>
      </c>
      <c r="C104" s="182">
        <v>0.03</v>
      </c>
      <c r="D104" s="179">
        <f>$D$98*C104</f>
        <v>242.66433059258273</v>
      </c>
      <c r="E104" s="183"/>
    </row>
    <row r="105" spans="1:5">
      <c r="A105" s="157"/>
      <c r="B105" s="181" t="s">
        <v>38</v>
      </c>
      <c r="C105" s="182">
        <v>0.03</v>
      </c>
      <c r="D105" s="179">
        <f>$D$98*C105</f>
        <v>242.66433059258273</v>
      </c>
      <c r="E105" s="183"/>
    </row>
    <row r="106" spans="1:5">
      <c r="A106" s="157"/>
      <c r="B106" s="181"/>
      <c r="C106" s="182">
        <v>0</v>
      </c>
      <c r="D106" s="179">
        <f>D98*C106</f>
        <v>0</v>
      </c>
      <c r="E106" s="183"/>
    </row>
    <row r="107" spans="1:5">
      <c r="A107" s="184"/>
      <c r="B107" s="185" t="s">
        <v>39</v>
      </c>
      <c r="C107" s="186">
        <f>SUM(C103:C106)</f>
        <v>7.6499999999999999E-2</v>
      </c>
      <c r="D107" s="187">
        <f>SUM(D103:D106)</f>
        <v>618.79404301108593</v>
      </c>
      <c r="E107" s="153"/>
    </row>
    <row r="108" spans="1:5">
      <c r="A108" s="157"/>
      <c r="B108" s="181"/>
      <c r="C108" s="188"/>
      <c r="D108" s="189"/>
      <c r="E108" s="181"/>
    </row>
    <row r="109" spans="1:5">
      <c r="A109" s="157"/>
      <c r="B109" s="185" t="s">
        <v>40</v>
      </c>
      <c r="C109" s="157"/>
      <c r="D109" s="187">
        <f>D107+D98</f>
        <v>8707.6050627638433</v>
      </c>
      <c r="E109" s="181"/>
    </row>
    <row r="110" spans="1:5">
      <c r="A110" s="157"/>
      <c r="B110" s="185"/>
      <c r="C110" s="157"/>
      <c r="D110" s="187"/>
      <c r="E110" s="181"/>
    </row>
    <row r="111" spans="1:5">
      <c r="A111" s="157"/>
      <c r="B111" s="185"/>
      <c r="C111" s="157"/>
      <c r="D111" s="187"/>
      <c r="E111" s="181"/>
    </row>
    <row r="112" spans="1:5">
      <c r="A112" s="157"/>
      <c r="B112" s="185" t="s">
        <v>41</v>
      </c>
      <c r="C112" s="157">
        <v>12</v>
      </c>
      <c r="D112" s="187">
        <f>D109*C112</f>
        <v>104491.26075316612</v>
      </c>
      <c r="E112" s="181"/>
    </row>
    <row r="113" spans="1:5">
      <c r="A113" s="55"/>
      <c r="B113" s="77"/>
      <c r="C113" s="55"/>
      <c r="D113" s="79"/>
      <c r="E113" s="57"/>
    </row>
    <row r="114" spans="1:5" ht="15.75">
      <c r="A114" s="55"/>
      <c r="B114" s="102" t="s">
        <v>150</v>
      </c>
      <c r="C114" s="55"/>
      <c r="D114" s="79"/>
      <c r="E114" s="57"/>
    </row>
    <row r="115" spans="1:5">
      <c r="A115" s="101"/>
      <c r="C115" s="101"/>
      <c r="D115" s="101"/>
    </row>
    <row r="116" spans="1:5">
      <c r="A116" s="101"/>
      <c r="C116" s="101"/>
      <c r="D116" s="119"/>
    </row>
    <row r="117" spans="1:5">
      <c r="A117" s="101"/>
      <c r="C117" s="101"/>
      <c r="D117" s="101"/>
    </row>
    <row r="118" spans="1:5">
      <c r="A118" s="101"/>
      <c r="C118" s="101"/>
      <c r="D118" s="101"/>
    </row>
    <row r="119" spans="1:5">
      <c r="A119" s="101"/>
      <c r="C119" s="101"/>
      <c r="D119" s="101"/>
    </row>
    <row r="120" spans="1:5">
      <c r="A120" s="101"/>
      <c r="C120" s="101"/>
      <c r="D120" s="101"/>
    </row>
    <row r="121" spans="1:5">
      <c r="A121" s="101"/>
      <c r="C121" s="101"/>
      <c r="D121" s="101"/>
    </row>
    <row r="122" spans="1:5">
      <c r="A122" s="101"/>
      <c r="C122" s="101"/>
      <c r="D122" s="101"/>
    </row>
    <row r="123" spans="1:5">
      <c r="A123" s="101"/>
      <c r="C123" s="101"/>
      <c r="D123" s="101"/>
    </row>
    <row r="124" spans="1:5">
      <c r="A124" s="101"/>
      <c r="C124" s="101"/>
      <c r="D124" s="101"/>
    </row>
    <row r="125" spans="1:5">
      <c r="A125" s="101"/>
      <c r="C125" s="101"/>
      <c r="D125" s="101"/>
    </row>
    <row r="126" spans="1:5">
      <c r="A126" s="101"/>
      <c r="C126" s="101"/>
      <c r="D126" s="101"/>
    </row>
    <row r="127" spans="1:5">
      <c r="A127" s="101"/>
      <c r="C127" s="101"/>
      <c r="D127" s="101"/>
    </row>
    <row r="128" spans="1:5">
      <c r="A128" s="101"/>
      <c r="C128" s="101"/>
      <c r="D128" s="101"/>
    </row>
    <row r="129" spans="1:4">
      <c r="A129" s="101"/>
      <c r="C129" s="101"/>
      <c r="D129" s="101"/>
    </row>
    <row r="130" spans="1:4">
      <c r="A130" s="101"/>
      <c r="C130" s="101"/>
      <c r="D130" s="101"/>
    </row>
    <row r="131" spans="1:4">
      <c r="A131" s="101"/>
      <c r="C131" s="101"/>
      <c r="D131" s="101"/>
    </row>
    <row r="132" spans="1:4">
      <c r="A132" s="101"/>
      <c r="C132" s="101"/>
      <c r="D132" s="101"/>
    </row>
    <row r="133" spans="1:4">
      <c r="A133" s="101"/>
      <c r="C133" s="101"/>
      <c r="D133" s="101"/>
    </row>
    <row r="134" spans="1:4">
      <c r="A134" s="101"/>
      <c r="C134" s="101"/>
      <c r="D134" s="101"/>
    </row>
    <row r="135" spans="1:4">
      <c r="A135" s="101"/>
      <c r="C135" s="101"/>
      <c r="D135" s="101"/>
    </row>
    <row r="136" spans="1:4">
      <c r="A136" s="101"/>
      <c r="C136" s="101"/>
      <c r="D136" s="101"/>
    </row>
    <row r="137" spans="1:4">
      <c r="A137" s="101"/>
      <c r="C137" s="101"/>
      <c r="D137" s="101"/>
    </row>
    <row r="138" spans="1:4">
      <c r="A138" s="101"/>
      <c r="C138" s="101"/>
      <c r="D138" s="101"/>
    </row>
    <row r="139" spans="1:4">
      <c r="A139" s="101"/>
      <c r="C139" s="101"/>
      <c r="D139" s="101"/>
    </row>
    <row r="140" spans="1:4">
      <c r="A140" s="101"/>
      <c r="C140" s="101"/>
      <c r="D140" s="101"/>
    </row>
    <row r="141" spans="1:4">
      <c r="A141" s="101"/>
      <c r="C141" s="101"/>
      <c r="D141" s="101"/>
    </row>
    <row r="142" spans="1:4">
      <c r="A142" s="101"/>
      <c r="C142" s="101"/>
      <c r="D142" s="101"/>
    </row>
    <row r="143" spans="1:4">
      <c r="A143" s="101"/>
      <c r="C143" s="101"/>
      <c r="D143" s="101"/>
    </row>
    <row r="144" spans="1:4">
      <c r="A144" s="101"/>
      <c r="C144" s="101"/>
      <c r="D144" s="101"/>
    </row>
    <row r="145" spans="1:4">
      <c r="A145" s="101"/>
      <c r="C145" s="101"/>
      <c r="D145" s="101"/>
    </row>
    <row r="146" spans="1:4">
      <c r="A146" s="101"/>
      <c r="C146" s="101"/>
      <c r="D146" s="101"/>
    </row>
    <row r="147" spans="1:4">
      <c r="A147" s="101"/>
      <c r="C147" s="101"/>
      <c r="D147" s="101"/>
    </row>
    <row r="148" spans="1:4">
      <c r="A148" s="101"/>
      <c r="C148" s="101"/>
      <c r="D148" s="101"/>
    </row>
    <row r="149" spans="1:4">
      <c r="A149" s="101"/>
      <c r="C149" s="101"/>
      <c r="D149" s="101"/>
    </row>
    <row r="150" spans="1:4">
      <c r="A150" s="101"/>
      <c r="C150" s="101"/>
      <c r="D150" s="101"/>
    </row>
    <row r="151" spans="1:4">
      <c r="A151" s="101"/>
      <c r="C151" s="101"/>
      <c r="D151" s="101"/>
    </row>
    <row r="152" spans="1:4">
      <c r="A152" s="101"/>
      <c r="C152" s="101"/>
      <c r="D152" s="101"/>
    </row>
    <row r="153" spans="1:4">
      <c r="A153" s="101"/>
      <c r="C153" s="101"/>
      <c r="D153" s="101"/>
    </row>
    <row r="154" spans="1:4">
      <c r="A154" s="101"/>
      <c r="C154" s="101"/>
      <c r="D154" s="101"/>
    </row>
    <row r="155" spans="1:4">
      <c r="A155" s="101"/>
      <c r="C155" s="101"/>
      <c r="D155" s="101"/>
    </row>
    <row r="156" spans="1:4">
      <c r="A156" s="101"/>
      <c r="C156" s="101"/>
      <c r="D156" s="101"/>
    </row>
    <row r="157" spans="1:4">
      <c r="A157" s="101"/>
      <c r="C157" s="101"/>
      <c r="D157" s="101"/>
    </row>
    <row r="158" spans="1:4">
      <c r="A158" s="101"/>
      <c r="C158" s="101"/>
      <c r="D158" s="101"/>
    </row>
    <row r="159" spans="1:4">
      <c r="A159" s="101"/>
      <c r="C159" s="101"/>
      <c r="D159" s="101"/>
    </row>
    <row r="160" spans="1:4">
      <c r="A160" s="101"/>
      <c r="C160" s="101"/>
      <c r="D160" s="101"/>
    </row>
    <row r="161" spans="1:4">
      <c r="A161" s="101"/>
      <c r="C161" s="101"/>
      <c r="D161" s="101"/>
    </row>
    <row r="162" spans="1:4">
      <c r="A162" s="101"/>
      <c r="C162" s="101"/>
      <c r="D162" s="101"/>
    </row>
    <row r="163" spans="1:4">
      <c r="A163" s="101"/>
      <c r="C163" s="101"/>
      <c r="D163" s="101"/>
    </row>
    <row r="164" spans="1:4">
      <c r="A164" s="101"/>
      <c r="C164" s="101"/>
      <c r="D164" s="101"/>
    </row>
    <row r="165" spans="1:4">
      <c r="A165" s="101"/>
      <c r="C165" s="101"/>
      <c r="D165" s="101"/>
    </row>
    <row r="166" spans="1:4">
      <c r="A166" s="101"/>
      <c r="C166" s="101"/>
      <c r="D166" s="101"/>
    </row>
    <row r="167" spans="1:4">
      <c r="A167" s="101"/>
      <c r="C167" s="101"/>
      <c r="D167" s="101"/>
    </row>
    <row r="168" spans="1:4">
      <c r="A168" s="101"/>
      <c r="C168" s="101"/>
      <c r="D168" s="101"/>
    </row>
    <row r="169" spans="1:4">
      <c r="A169" s="101"/>
      <c r="C169" s="101"/>
      <c r="D169" s="101"/>
    </row>
    <row r="170" spans="1:4">
      <c r="A170" s="101"/>
      <c r="C170" s="101"/>
      <c r="D170" s="101"/>
    </row>
    <row r="171" spans="1:4">
      <c r="A171" s="101"/>
      <c r="C171" s="101"/>
      <c r="D171" s="101"/>
    </row>
    <row r="172" spans="1:4">
      <c r="A172" s="101"/>
      <c r="C172" s="101"/>
      <c r="D172" s="101"/>
    </row>
    <row r="173" spans="1:4">
      <c r="A173" s="101"/>
      <c r="C173" s="101"/>
      <c r="D173" s="101"/>
    </row>
    <row r="174" spans="1:4">
      <c r="A174" s="101"/>
      <c r="C174" s="101"/>
      <c r="D174" s="101"/>
    </row>
    <row r="175" spans="1:4">
      <c r="A175" s="101"/>
      <c r="C175" s="101"/>
      <c r="D175" s="101"/>
    </row>
    <row r="176" spans="1:4">
      <c r="A176" s="101"/>
      <c r="C176" s="101"/>
      <c r="D176" s="101"/>
    </row>
    <row r="177" spans="1:4">
      <c r="A177" s="101"/>
      <c r="C177" s="101"/>
      <c r="D177" s="101"/>
    </row>
    <row r="178" spans="1:4">
      <c r="A178" s="101"/>
      <c r="C178" s="101"/>
      <c r="D178" s="101"/>
    </row>
    <row r="179" spans="1:4">
      <c r="A179" s="101"/>
      <c r="C179" s="101"/>
      <c r="D179" s="101"/>
    </row>
    <row r="180" spans="1:4">
      <c r="A180" s="101"/>
      <c r="C180" s="101"/>
      <c r="D180" s="101"/>
    </row>
    <row r="181" spans="1:4">
      <c r="A181" s="101"/>
      <c r="C181" s="101"/>
      <c r="D181" s="101"/>
    </row>
    <row r="182" spans="1:4">
      <c r="A182" s="101"/>
      <c r="C182" s="101"/>
      <c r="D182" s="101"/>
    </row>
    <row r="183" spans="1:4">
      <c r="A183" s="101"/>
      <c r="C183" s="101"/>
      <c r="D183" s="101"/>
    </row>
    <row r="184" spans="1:4">
      <c r="A184" s="101"/>
      <c r="C184" s="101"/>
      <c r="D184" s="101"/>
    </row>
    <row r="185" spans="1:4">
      <c r="A185" s="101"/>
      <c r="C185" s="101"/>
      <c r="D185" s="101"/>
    </row>
    <row r="186" spans="1:4">
      <c r="A186" s="101"/>
      <c r="C186" s="101"/>
      <c r="D186" s="101"/>
    </row>
    <row r="187" spans="1:4">
      <c r="A187" s="101"/>
      <c r="C187" s="101"/>
      <c r="D187" s="101"/>
    </row>
    <row r="188" spans="1:4">
      <c r="A188" s="101"/>
      <c r="C188" s="101"/>
      <c r="D188" s="101"/>
    </row>
    <row r="189" spans="1:4">
      <c r="A189" s="101"/>
      <c r="C189" s="101"/>
      <c r="D189" s="101"/>
    </row>
    <row r="190" spans="1:4">
      <c r="A190" s="101"/>
      <c r="C190" s="101"/>
      <c r="D190" s="101"/>
    </row>
    <row r="191" spans="1:4">
      <c r="A191" s="101"/>
      <c r="C191" s="101"/>
      <c r="D191" s="101"/>
    </row>
    <row r="192" spans="1:4">
      <c r="A192" s="101"/>
      <c r="C192" s="101"/>
      <c r="D192" s="101"/>
    </row>
    <row r="193" spans="1:4">
      <c r="A193" s="101"/>
      <c r="C193" s="101"/>
      <c r="D193" s="101"/>
    </row>
    <row r="194" spans="1:4">
      <c r="A194" s="101"/>
      <c r="C194" s="101"/>
      <c r="D194" s="101"/>
    </row>
    <row r="195" spans="1:4">
      <c r="A195" s="101"/>
      <c r="C195" s="101"/>
      <c r="D195" s="101"/>
    </row>
    <row r="196" spans="1:4">
      <c r="A196" s="101"/>
      <c r="C196" s="101"/>
      <c r="D196" s="101"/>
    </row>
    <row r="197" spans="1:4">
      <c r="A197" s="101"/>
      <c r="C197" s="101"/>
      <c r="D197" s="101"/>
    </row>
    <row r="198" spans="1:4">
      <c r="A198" s="101"/>
      <c r="C198" s="101"/>
      <c r="D198" s="101"/>
    </row>
    <row r="199" spans="1:4">
      <c r="A199" s="101"/>
      <c r="C199" s="101"/>
      <c r="D199" s="101"/>
    </row>
    <row r="200" spans="1:4">
      <c r="A200" s="101"/>
      <c r="C200" s="101"/>
      <c r="D200" s="101"/>
    </row>
    <row r="201" spans="1:4">
      <c r="A201" s="101"/>
      <c r="C201" s="101"/>
      <c r="D201" s="101"/>
    </row>
    <row r="202" spans="1:4">
      <c r="A202" s="101"/>
      <c r="C202" s="101"/>
      <c r="D202" s="101"/>
    </row>
    <row r="203" spans="1:4">
      <c r="A203" s="101"/>
      <c r="C203" s="101"/>
      <c r="D203" s="101"/>
    </row>
    <row r="204" spans="1:4">
      <c r="A204" s="101"/>
      <c r="C204" s="101"/>
      <c r="D204" s="101"/>
    </row>
    <row r="205" spans="1:4">
      <c r="A205" s="101"/>
      <c r="C205" s="101"/>
      <c r="D205" s="101"/>
    </row>
    <row r="206" spans="1:4">
      <c r="A206" s="101"/>
      <c r="C206" s="101"/>
      <c r="D206" s="101"/>
    </row>
    <row r="207" spans="1:4">
      <c r="A207" s="101"/>
      <c r="C207" s="101"/>
      <c r="D207" s="101"/>
    </row>
    <row r="208" spans="1:4">
      <c r="A208" s="101"/>
      <c r="C208" s="101"/>
      <c r="D208" s="101"/>
    </row>
    <row r="209" spans="1:4">
      <c r="A209" s="101"/>
      <c r="C209" s="101"/>
      <c r="D209" s="101"/>
    </row>
    <row r="210" spans="1:4">
      <c r="A210" s="101"/>
      <c r="C210" s="101"/>
      <c r="D210" s="101"/>
    </row>
    <row r="211" spans="1:4">
      <c r="A211" s="101"/>
      <c r="C211" s="101"/>
      <c r="D211" s="101"/>
    </row>
    <row r="212" spans="1:4">
      <c r="A212" s="101"/>
      <c r="C212" s="101"/>
      <c r="D212" s="101"/>
    </row>
    <row r="213" spans="1:4">
      <c r="A213" s="101"/>
      <c r="C213" s="101"/>
      <c r="D213" s="101"/>
    </row>
    <row r="214" spans="1:4">
      <c r="A214" s="101"/>
      <c r="C214" s="101"/>
      <c r="D214" s="101"/>
    </row>
    <row r="215" spans="1:4">
      <c r="A215" s="101"/>
      <c r="C215" s="101"/>
      <c r="D215" s="101"/>
    </row>
    <row r="216" spans="1:4">
      <c r="A216" s="101"/>
      <c r="C216" s="101"/>
      <c r="D216" s="101"/>
    </row>
    <row r="217" spans="1:4">
      <c r="A217" s="101"/>
      <c r="C217" s="101"/>
      <c r="D217" s="101"/>
    </row>
    <row r="218" spans="1:4">
      <c r="A218" s="101"/>
      <c r="C218" s="101"/>
      <c r="D218" s="101"/>
    </row>
    <row r="219" spans="1:4">
      <c r="A219" s="101"/>
      <c r="C219" s="101"/>
      <c r="D219" s="101"/>
    </row>
    <row r="220" spans="1:4">
      <c r="A220" s="101"/>
      <c r="C220" s="101"/>
      <c r="D220" s="101"/>
    </row>
    <row r="221" spans="1:4">
      <c r="A221" s="101"/>
      <c r="C221" s="101"/>
      <c r="D221" s="101"/>
    </row>
    <row r="222" spans="1:4">
      <c r="A222" s="101"/>
      <c r="C222" s="101"/>
      <c r="D222" s="101"/>
    </row>
    <row r="223" spans="1:4">
      <c r="A223" s="101"/>
      <c r="C223" s="101"/>
      <c r="D223" s="101"/>
    </row>
    <row r="224" spans="1:4">
      <c r="A224" s="101"/>
      <c r="C224" s="101"/>
      <c r="D224" s="101"/>
    </row>
    <row r="225" spans="1:4">
      <c r="A225" s="101"/>
      <c r="C225" s="101"/>
      <c r="D225" s="101"/>
    </row>
    <row r="226" spans="1:4">
      <c r="A226" s="101"/>
      <c r="C226" s="101"/>
      <c r="D226" s="101"/>
    </row>
    <row r="227" spans="1:4">
      <c r="A227" s="101"/>
      <c r="C227" s="101"/>
      <c r="D227" s="101"/>
    </row>
    <row r="228" spans="1:4">
      <c r="A228" s="101"/>
      <c r="C228" s="101"/>
      <c r="D228" s="101"/>
    </row>
    <row r="229" spans="1:4">
      <c r="A229" s="101"/>
      <c r="C229" s="101"/>
      <c r="D229" s="101"/>
    </row>
    <row r="230" spans="1:4">
      <c r="A230" s="101"/>
      <c r="C230" s="101"/>
      <c r="D230" s="101"/>
    </row>
    <row r="231" spans="1:4">
      <c r="A231" s="101"/>
      <c r="C231" s="101"/>
      <c r="D231" s="101"/>
    </row>
    <row r="232" spans="1:4">
      <c r="A232" s="101"/>
      <c r="C232" s="101"/>
      <c r="D232" s="101"/>
    </row>
    <row r="233" spans="1:4">
      <c r="A233" s="101"/>
      <c r="C233" s="101"/>
      <c r="D233" s="101"/>
    </row>
    <row r="234" spans="1:4">
      <c r="A234" s="101"/>
      <c r="C234" s="101"/>
      <c r="D234" s="101"/>
    </row>
    <row r="235" spans="1:4">
      <c r="A235" s="101"/>
      <c r="C235" s="101"/>
      <c r="D235" s="101"/>
    </row>
    <row r="236" spans="1:4">
      <c r="A236" s="101"/>
      <c r="C236" s="101"/>
      <c r="D236" s="101"/>
    </row>
    <row r="237" spans="1:4">
      <c r="A237" s="101"/>
      <c r="C237" s="101"/>
      <c r="D237" s="101"/>
    </row>
    <row r="238" spans="1:4">
      <c r="A238" s="101"/>
      <c r="C238" s="101"/>
      <c r="D238" s="101"/>
    </row>
    <row r="239" spans="1:4">
      <c r="A239" s="101"/>
      <c r="C239" s="101"/>
      <c r="D239" s="101"/>
    </row>
    <row r="240" spans="1:4">
      <c r="A240" s="101"/>
      <c r="C240" s="101"/>
      <c r="D240" s="101"/>
    </row>
    <row r="241" spans="1:4">
      <c r="A241" s="101"/>
      <c r="C241" s="101"/>
      <c r="D241" s="101"/>
    </row>
    <row r="242" spans="1:4">
      <c r="A242" s="101"/>
      <c r="C242" s="101"/>
      <c r="D242" s="101"/>
    </row>
    <row r="243" spans="1:4">
      <c r="A243" s="101"/>
      <c r="C243" s="101"/>
      <c r="D243" s="101"/>
    </row>
    <row r="244" spans="1:4">
      <c r="A244" s="101"/>
      <c r="C244" s="101"/>
      <c r="D244" s="101"/>
    </row>
    <row r="245" spans="1:4">
      <c r="A245" s="101"/>
      <c r="C245" s="101"/>
      <c r="D245" s="101"/>
    </row>
    <row r="246" spans="1:4">
      <c r="A246" s="101"/>
      <c r="C246" s="101"/>
      <c r="D246" s="101"/>
    </row>
    <row r="247" spans="1:4">
      <c r="A247" s="101"/>
      <c r="C247" s="101"/>
      <c r="D247" s="101"/>
    </row>
    <row r="248" spans="1:4">
      <c r="A248" s="101"/>
      <c r="C248" s="101"/>
      <c r="D248" s="101"/>
    </row>
    <row r="249" spans="1:4">
      <c r="A249" s="101"/>
      <c r="C249" s="101"/>
      <c r="D249" s="101"/>
    </row>
    <row r="250" spans="1:4">
      <c r="A250" s="101"/>
      <c r="C250" s="101"/>
      <c r="D250" s="101"/>
    </row>
    <row r="251" spans="1:4">
      <c r="A251" s="101"/>
      <c r="C251" s="101"/>
      <c r="D251" s="101"/>
    </row>
    <row r="252" spans="1:4">
      <c r="A252" s="101"/>
      <c r="C252" s="101"/>
      <c r="D252" s="101"/>
    </row>
    <row r="253" spans="1:4">
      <c r="A253" s="101"/>
      <c r="C253" s="101"/>
      <c r="D253" s="101"/>
    </row>
    <row r="254" spans="1:4">
      <c r="A254" s="101"/>
      <c r="C254" s="101"/>
      <c r="D254" s="101"/>
    </row>
    <row r="255" spans="1:4">
      <c r="A255" s="101"/>
      <c r="C255" s="101"/>
      <c r="D255" s="101"/>
    </row>
    <row r="256" spans="1:4">
      <c r="A256" s="101"/>
      <c r="C256" s="101"/>
      <c r="D256" s="101"/>
    </row>
    <row r="257" spans="1:4">
      <c r="A257" s="101"/>
      <c r="C257" s="101"/>
      <c r="D257" s="101"/>
    </row>
    <row r="258" spans="1:4">
      <c r="A258" s="101"/>
      <c r="C258" s="101"/>
      <c r="D258" s="101"/>
    </row>
    <row r="259" spans="1:4">
      <c r="A259" s="101"/>
      <c r="C259" s="101"/>
      <c r="D259" s="101"/>
    </row>
    <row r="260" spans="1:4">
      <c r="A260" s="101"/>
      <c r="C260" s="101"/>
      <c r="D260" s="101"/>
    </row>
    <row r="261" spans="1:4">
      <c r="A261" s="101"/>
      <c r="C261" s="101"/>
      <c r="D261" s="101"/>
    </row>
    <row r="262" spans="1:4">
      <c r="A262" s="101"/>
      <c r="C262" s="101"/>
      <c r="D262" s="101"/>
    </row>
    <row r="263" spans="1:4">
      <c r="A263" s="101"/>
      <c r="C263" s="101"/>
      <c r="D263" s="101"/>
    </row>
    <row r="264" spans="1:4">
      <c r="A264" s="101"/>
      <c r="C264" s="101"/>
      <c r="D264" s="101"/>
    </row>
    <row r="265" spans="1:4">
      <c r="A265" s="101"/>
      <c r="C265" s="101"/>
      <c r="D265" s="101"/>
    </row>
    <row r="266" spans="1:4">
      <c r="A266" s="101"/>
      <c r="C266" s="101"/>
      <c r="D266" s="101"/>
    </row>
    <row r="267" spans="1:4">
      <c r="A267" s="101"/>
      <c r="C267" s="101"/>
      <c r="D267" s="101"/>
    </row>
    <row r="268" spans="1:4">
      <c r="A268" s="101"/>
      <c r="C268" s="101"/>
      <c r="D268" s="101"/>
    </row>
    <row r="269" spans="1:4">
      <c r="A269" s="101"/>
      <c r="C269" s="101"/>
      <c r="D269" s="101"/>
    </row>
    <row r="270" spans="1:4">
      <c r="A270" s="101"/>
      <c r="C270" s="101"/>
      <c r="D270" s="101"/>
    </row>
    <row r="271" spans="1:4">
      <c r="A271" s="101"/>
      <c r="C271" s="101"/>
      <c r="D271" s="101"/>
    </row>
    <row r="272" spans="1:4">
      <c r="A272" s="101"/>
      <c r="C272" s="101"/>
      <c r="D272" s="101"/>
    </row>
    <row r="273" spans="1:4">
      <c r="A273" s="101"/>
      <c r="C273" s="101"/>
      <c r="D273" s="101"/>
    </row>
    <row r="274" spans="1:4">
      <c r="A274" s="101"/>
      <c r="C274" s="101"/>
      <c r="D274" s="101"/>
    </row>
    <row r="275" spans="1:4">
      <c r="A275" s="101"/>
      <c r="C275" s="101"/>
      <c r="D275" s="101"/>
    </row>
    <row r="276" spans="1:4">
      <c r="A276" s="101"/>
      <c r="C276" s="101"/>
      <c r="D276" s="101"/>
    </row>
    <row r="277" spans="1:4">
      <c r="A277" s="101"/>
      <c r="C277" s="101"/>
      <c r="D277" s="101"/>
    </row>
    <row r="278" spans="1:4">
      <c r="A278" s="101"/>
      <c r="C278" s="101"/>
      <c r="D278" s="101"/>
    </row>
    <row r="279" spans="1:4">
      <c r="A279" s="101"/>
      <c r="C279" s="101"/>
      <c r="D279" s="101"/>
    </row>
    <row r="280" spans="1:4">
      <c r="A280" s="101"/>
      <c r="C280" s="101"/>
      <c r="D280" s="101"/>
    </row>
    <row r="281" spans="1:4">
      <c r="A281" s="101"/>
      <c r="C281" s="101"/>
      <c r="D281" s="101"/>
    </row>
    <row r="282" spans="1:4">
      <c r="A282" s="101"/>
      <c r="C282" s="101"/>
      <c r="D282" s="101"/>
    </row>
    <row r="283" spans="1:4">
      <c r="A283" s="101"/>
      <c r="C283" s="101"/>
      <c r="D283" s="101"/>
    </row>
    <row r="284" spans="1:4">
      <c r="A284" s="101"/>
      <c r="C284" s="101"/>
      <c r="D284" s="101"/>
    </row>
    <row r="285" spans="1:4">
      <c r="A285" s="101"/>
      <c r="C285" s="101"/>
      <c r="D285" s="101"/>
    </row>
    <row r="286" spans="1:4">
      <c r="A286" s="101"/>
      <c r="C286" s="101"/>
      <c r="D286" s="101"/>
    </row>
    <row r="287" spans="1:4">
      <c r="A287" s="101"/>
      <c r="C287" s="101"/>
      <c r="D287" s="101"/>
    </row>
    <row r="288" spans="1:4">
      <c r="A288" s="101"/>
      <c r="C288" s="101"/>
      <c r="D288" s="101"/>
    </row>
    <row r="289" spans="1:4">
      <c r="A289" s="101"/>
      <c r="C289" s="101"/>
      <c r="D289" s="101"/>
    </row>
    <row r="290" spans="1:4">
      <c r="A290" s="101"/>
      <c r="C290" s="101"/>
      <c r="D290" s="101"/>
    </row>
    <row r="291" spans="1:4">
      <c r="A291" s="101"/>
      <c r="C291" s="101"/>
      <c r="D291" s="101"/>
    </row>
    <row r="292" spans="1:4">
      <c r="A292" s="101"/>
      <c r="C292" s="101"/>
      <c r="D292" s="101"/>
    </row>
    <row r="293" spans="1:4">
      <c r="A293" s="101"/>
      <c r="C293" s="101"/>
      <c r="D293" s="101"/>
    </row>
    <row r="294" spans="1:4">
      <c r="A294" s="101"/>
      <c r="C294" s="101"/>
      <c r="D294" s="101"/>
    </row>
    <row r="295" spans="1:4">
      <c r="A295" s="101"/>
      <c r="C295" s="101"/>
      <c r="D295" s="101"/>
    </row>
    <row r="296" spans="1:4">
      <c r="A296" s="101"/>
      <c r="C296" s="101"/>
      <c r="D296" s="101"/>
    </row>
    <row r="297" spans="1:4">
      <c r="A297" s="101"/>
      <c r="C297" s="101"/>
      <c r="D297" s="101"/>
    </row>
    <row r="298" spans="1:4">
      <c r="A298" s="101"/>
      <c r="C298" s="101"/>
      <c r="D298" s="101"/>
    </row>
    <row r="299" spans="1:4">
      <c r="A299" s="101"/>
      <c r="C299" s="101"/>
      <c r="D299" s="101"/>
    </row>
    <row r="300" spans="1:4">
      <c r="A300" s="101"/>
      <c r="C300" s="101"/>
      <c r="D300" s="101"/>
    </row>
    <row r="301" spans="1:4">
      <c r="A301" s="101"/>
      <c r="C301" s="101"/>
      <c r="D301" s="101"/>
    </row>
    <row r="302" spans="1:4">
      <c r="A302" s="101"/>
      <c r="C302" s="101"/>
      <c r="D302" s="101"/>
    </row>
    <row r="303" spans="1:4">
      <c r="A303" s="101"/>
      <c r="C303" s="101"/>
      <c r="D303" s="101"/>
    </row>
    <row r="304" spans="1:4">
      <c r="A304" s="101"/>
      <c r="C304" s="101"/>
      <c r="D304" s="101"/>
    </row>
    <row r="305" spans="1:4">
      <c r="A305" s="101"/>
      <c r="C305" s="101"/>
      <c r="D305" s="101"/>
    </row>
    <row r="306" spans="1:4">
      <c r="A306" s="101"/>
      <c r="C306" s="101"/>
      <c r="D306" s="101"/>
    </row>
    <row r="307" spans="1:4">
      <c r="A307" s="101"/>
      <c r="C307" s="101"/>
      <c r="D307" s="101"/>
    </row>
    <row r="308" spans="1:4">
      <c r="A308" s="101"/>
      <c r="C308" s="101"/>
      <c r="D308" s="101"/>
    </row>
    <row r="309" spans="1:4">
      <c r="A309" s="101"/>
      <c r="C309" s="101"/>
      <c r="D309" s="101"/>
    </row>
    <row r="310" spans="1:4">
      <c r="A310" s="101"/>
      <c r="C310" s="101"/>
      <c r="D310" s="101"/>
    </row>
    <row r="311" spans="1:4">
      <c r="A311" s="101"/>
      <c r="C311" s="101"/>
      <c r="D311" s="101"/>
    </row>
    <row r="312" spans="1:4">
      <c r="A312" s="101"/>
      <c r="C312" s="101"/>
      <c r="D312" s="101"/>
    </row>
    <row r="313" spans="1:4">
      <c r="A313" s="101"/>
      <c r="C313" s="101"/>
      <c r="D313" s="101"/>
    </row>
    <row r="314" spans="1:4">
      <c r="A314" s="101"/>
      <c r="C314" s="101"/>
      <c r="D314" s="101"/>
    </row>
    <row r="315" spans="1:4">
      <c r="A315" s="101"/>
      <c r="C315" s="101"/>
      <c r="D315" s="101"/>
    </row>
    <row r="316" spans="1:4">
      <c r="A316" s="101"/>
      <c r="C316" s="101"/>
      <c r="D316" s="101"/>
    </row>
    <row r="317" spans="1:4">
      <c r="A317" s="101"/>
      <c r="C317" s="101"/>
      <c r="D317" s="101"/>
    </row>
    <row r="318" spans="1:4">
      <c r="A318" s="101"/>
      <c r="C318" s="101"/>
      <c r="D318" s="101"/>
    </row>
    <row r="319" spans="1:4">
      <c r="A319" s="101"/>
      <c r="C319" s="101"/>
      <c r="D319" s="101"/>
    </row>
    <row r="320" spans="1:4">
      <c r="A320" s="101"/>
      <c r="C320" s="101"/>
      <c r="D320" s="101"/>
    </row>
    <row r="321" spans="1:4">
      <c r="A321" s="101"/>
      <c r="C321" s="101"/>
      <c r="D321" s="101"/>
    </row>
    <row r="322" spans="1:4">
      <c r="A322" s="101"/>
      <c r="C322" s="101"/>
      <c r="D322" s="101"/>
    </row>
    <row r="323" spans="1:4">
      <c r="A323" s="101"/>
      <c r="C323" s="101"/>
      <c r="D323" s="101"/>
    </row>
    <row r="324" spans="1:4">
      <c r="A324" s="101"/>
      <c r="C324" s="101"/>
      <c r="D324" s="101"/>
    </row>
    <row r="325" spans="1:4">
      <c r="A325" s="101"/>
      <c r="C325" s="101"/>
      <c r="D325" s="101"/>
    </row>
    <row r="326" spans="1:4">
      <c r="A326" s="101"/>
      <c r="C326" s="101"/>
      <c r="D326" s="101"/>
    </row>
    <row r="327" spans="1:4">
      <c r="A327" s="101"/>
      <c r="C327" s="101"/>
      <c r="D327" s="101"/>
    </row>
  </sheetData>
  <sheetProtection algorithmName="SHA-512" hashValue="rX9H4VeUzsHptHXOA7kf2TrcnlN4URfmB0HUUPH+W6rsMcfgvcka54w/aoa1oMJWNewiFZx6bkfQf5wO7qsNRQ==" saltValue="LP6mSfzqOHbp0GE9YDaT1g==" spinCount="100000" sheet="1" objects="1" scenarios="1"/>
  <mergeCells count="4">
    <mergeCell ref="A1:E1"/>
    <mergeCell ref="A2:E2"/>
    <mergeCell ref="A3:E3"/>
    <mergeCell ref="E4:E5"/>
  </mergeCells>
  <pageMargins left="0.23611111111111099" right="7.8472222222222193E-2" top="0.61944444444444502" bottom="0.54097222222222197" header="0.35416666666666702" footer="0.27569444444444402"/>
  <pageSetup paperSize="9" scale="85" orientation="portrait" horizontalDpi="300" verticalDpi="300"/>
  <headerFooter>
    <oddHeader>&amp;C&amp;"Times New Roman,Normal"&amp;12&amp;A</oddHeader>
    <oddFooter>&amp;C&amp;"Times New Roman,Normal"&amp;12Página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328"/>
  <sheetViews>
    <sheetView zoomScale="130" zoomScaleNormal="130" workbookViewId="0">
      <selection sqref="A1:E1"/>
    </sheetView>
  </sheetViews>
  <sheetFormatPr defaultColWidth="9.140625" defaultRowHeight="15"/>
  <cols>
    <col min="1" max="1" width="6.5703125" style="103" customWidth="1"/>
    <col min="2" max="2" width="57.7109375" style="101" customWidth="1"/>
    <col min="3" max="3" width="8.42578125" style="103" customWidth="1"/>
    <col min="4" max="4" width="14.42578125" style="104" customWidth="1"/>
    <col min="5" max="5" width="43.7109375" style="101" customWidth="1"/>
    <col min="6" max="1024" width="9.140625" style="101"/>
  </cols>
  <sheetData>
    <row r="1" spans="1:8" ht="16.5">
      <c r="A1" s="136" t="s">
        <v>210</v>
      </c>
      <c r="B1" s="136"/>
      <c r="C1" s="136"/>
      <c r="D1" s="136"/>
      <c r="E1" s="136"/>
    </row>
    <row r="2" spans="1:8">
      <c r="A2" s="139" t="s">
        <v>168</v>
      </c>
      <c r="B2" s="139"/>
      <c r="C2" s="139"/>
      <c r="D2" s="139"/>
      <c r="E2" s="139"/>
    </row>
    <row r="3" spans="1:8" ht="22.5" customHeight="1">
      <c r="A3" s="140" t="s">
        <v>43</v>
      </c>
      <c r="B3" s="140"/>
      <c r="C3" s="140"/>
      <c r="D3" s="140"/>
      <c r="E3" s="140"/>
    </row>
    <row r="4" spans="1:8">
      <c r="A4" s="30"/>
      <c r="B4" s="1" t="s">
        <v>169</v>
      </c>
      <c r="C4" s="31" t="s">
        <v>45</v>
      </c>
      <c r="D4" s="120"/>
      <c r="E4" s="33" t="s">
        <v>170</v>
      </c>
    </row>
    <row r="5" spans="1:8">
      <c r="A5" s="34"/>
      <c r="B5" s="35" t="s">
        <v>48</v>
      </c>
      <c r="C5" s="36"/>
      <c r="D5" s="36"/>
      <c r="E5" s="121" t="s">
        <v>171</v>
      </c>
    </row>
    <row r="6" spans="1:8">
      <c r="A6" s="1">
        <v>1</v>
      </c>
      <c r="B6" s="105" t="s">
        <v>50</v>
      </c>
      <c r="C6" s="1"/>
      <c r="D6" s="106" t="s">
        <v>21</v>
      </c>
      <c r="E6" s="121" t="s">
        <v>22</v>
      </c>
    </row>
    <row r="7" spans="1:8">
      <c r="A7" s="43"/>
      <c r="B7" s="44"/>
      <c r="C7" s="45"/>
      <c r="D7" s="46"/>
      <c r="E7" s="48" t="s">
        <v>51</v>
      </c>
    </row>
    <row r="8" spans="1:8">
      <c r="A8" s="47" t="s">
        <v>23</v>
      </c>
      <c r="B8" s="48" t="s">
        <v>52</v>
      </c>
      <c r="C8" s="49"/>
      <c r="D8" s="50">
        <v>1352.49</v>
      </c>
      <c r="E8" s="48" t="s">
        <v>172</v>
      </c>
    </row>
    <row r="9" spans="1:8">
      <c r="A9" s="51"/>
      <c r="B9" s="52"/>
      <c r="C9" s="53"/>
      <c r="D9" s="54"/>
      <c r="E9" s="52"/>
    </row>
    <row r="10" spans="1:8">
      <c r="A10" s="47" t="s">
        <v>26</v>
      </c>
      <c r="B10" s="48" t="s">
        <v>54</v>
      </c>
      <c r="C10" s="43"/>
      <c r="D10" s="46"/>
      <c r="E10" s="44"/>
    </row>
    <row r="11" spans="1:8">
      <c r="A11" s="58"/>
      <c r="B11" s="59"/>
      <c r="C11" s="60"/>
      <c r="D11" s="61"/>
      <c r="E11" s="59"/>
    </row>
    <row r="12" spans="1:8">
      <c r="A12" s="62"/>
      <c r="B12" s="63"/>
      <c r="C12" s="62"/>
      <c r="D12" s="64"/>
      <c r="E12" s="63"/>
    </row>
    <row r="13" spans="1:8">
      <c r="A13" s="34" t="s">
        <v>55</v>
      </c>
      <c r="B13" s="65" t="s">
        <v>56</v>
      </c>
      <c r="C13" s="66"/>
      <c r="D13" s="67">
        <f>D8+D11</f>
        <v>1352.49</v>
      </c>
      <c r="E13" s="68"/>
      <c r="H13" s="122"/>
    </row>
    <row r="14" spans="1:8">
      <c r="A14" s="30"/>
      <c r="B14" s="69"/>
      <c r="C14" s="30"/>
      <c r="D14" s="70"/>
      <c r="E14" s="69"/>
    </row>
    <row r="15" spans="1:8">
      <c r="A15" s="71"/>
      <c r="B15" s="72" t="s">
        <v>57</v>
      </c>
      <c r="C15" s="73"/>
      <c r="D15" s="74"/>
      <c r="E15" s="75"/>
    </row>
    <row r="16" spans="1:8">
      <c r="A16" s="76"/>
      <c r="B16" s="77" t="s">
        <v>58</v>
      </c>
      <c r="C16" s="78" t="s">
        <v>20</v>
      </c>
      <c r="D16" s="79" t="s">
        <v>21</v>
      </c>
      <c r="E16" s="77" t="s">
        <v>22</v>
      </c>
    </row>
    <row r="17" spans="1:8">
      <c r="A17" s="55" t="s">
        <v>23</v>
      </c>
      <c r="B17" s="57" t="s">
        <v>157</v>
      </c>
      <c r="C17" s="80"/>
      <c r="D17" s="56">
        <f>((4*22)*4)-(D13*6%)</f>
        <v>270.85059999999999</v>
      </c>
      <c r="E17" s="57" t="s">
        <v>60</v>
      </c>
    </row>
    <row r="18" spans="1:8">
      <c r="A18" s="55" t="s">
        <v>26</v>
      </c>
      <c r="B18" s="57" t="s">
        <v>158</v>
      </c>
      <c r="C18" s="80">
        <v>0</v>
      </c>
      <c r="D18" s="56">
        <f>(24.54*80%)*22</f>
        <v>431.90400000000005</v>
      </c>
      <c r="E18" s="57" t="s">
        <v>173</v>
      </c>
      <c r="H18" s="108"/>
    </row>
    <row r="19" spans="1:8">
      <c r="A19" s="55" t="s">
        <v>33</v>
      </c>
      <c r="B19" s="57" t="s">
        <v>159</v>
      </c>
      <c r="C19" s="80">
        <v>0</v>
      </c>
      <c r="D19" s="56">
        <v>41</v>
      </c>
      <c r="E19" s="57" t="s">
        <v>174</v>
      </c>
    </row>
    <row r="20" spans="1:8">
      <c r="A20" s="55" t="s">
        <v>64</v>
      </c>
      <c r="B20" s="57" t="s">
        <v>65</v>
      </c>
      <c r="C20" s="80"/>
      <c r="D20" s="56">
        <f>GARÇOM!D18</f>
        <v>5</v>
      </c>
      <c r="E20" s="57" t="s">
        <v>175</v>
      </c>
    </row>
    <row r="21" spans="1:8">
      <c r="A21" s="81"/>
      <c r="B21" s="77" t="s">
        <v>66</v>
      </c>
      <c r="C21" s="82">
        <f>SUM(C17:C20)</f>
        <v>0</v>
      </c>
      <c r="D21" s="79">
        <f>SUM(D17:D20)</f>
        <v>748.75459999999998</v>
      </c>
      <c r="E21" s="57"/>
    </row>
    <row r="22" spans="1:8">
      <c r="A22" s="30"/>
      <c r="B22" s="69"/>
      <c r="C22" s="30"/>
      <c r="D22" s="70"/>
      <c r="E22" s="69"/>
    </row>
    <row r="23" spans="1:8">
      <c r="A23" s="71"/>
      <c r="B23" s="72" t="s">
        <v>67</v>
      </c>
      <c r="C23" s="73"/>
      <c r="D23" s="74"/>
      <c r="E23" s="75"/>
    </row>
    <row r="24" spans="1:8">
      <c r="A24" s="76"/>
      <c r="B24" s="77" t="s">
        <v>68</v>
      </c>
      <c r="C24" s="78" t="s">
        <v>20</v>
      </c>
      <c r="D24" s="79" t="s">
        <v>21</v>
      </c>
      <c r="E24" s="77" t="s">
        <v>22</v>
      </c>
      <c r="H24" s="115"/>
    </row>
    <row r="25" spans="1:8">
      <c r="A25" s="55" t="s">
        <v>23</v>
      </c>
      <c r="B25" s="57" t="s">
        <v>69</v>
      </c>
      <c r="C25" s="80">
        <v>0.2</v>
      </c>
      <c r="D25" s="56">
        <f>D13*C25</f>
        <v>270.49799999999999</v>
      </c>
      <c r="E25" s="57" t="s">
        <v>70</v>
      </c>
    </row>
    <row r="26" spans="1:8">
      <c r="A26" s="55" t="s">
        <v>26</v>
      </c>
      <c r="B26" s="57" t="s">
        <v>71</v>
      </c>
      <c r="C26" s="80">
        <v>0.08</v>
      </c>
      <c r="D26" s="56">
        <f t="shared" ref="D26:D32" si="0">D$13*C26</f>
        <v>108.1992</v>
      </c>
      <c r="E26" s="57" t="s">
        <v>72</v>
      </c>
    </row>
    <row r="27" spans="1:8">
      <c r="A27" s="55" t="s">
        <v>33</v>
      </c>
      <c r="B27" s="57" t="s">
        <v>73</v>
      </c>
      <c r="C27" s="80">
        <v>2.5000000000000001E-2</v>
      </c>
      <c r="D27" s="56">
        <f t="shared" si="0"/>
        <v>33.812249999999999</v>
      </c>
      <c r="E27" s="57" t="s">
        <v>74</v>
      </c>
    </row>
    <row r="28" spans="1:8">
      <c r="A28" s="55" t="s">
        <v>64</v>
      </c>
      <c r="B28" s="57" t="s">
        <v>75</v>
      </c>
      <c r="C28" s="80">
        <v>0.01</v>
      </c>
      <c r="D28" s="56">
        <f t="shared" si="0"/>
        <v>13.524900000000001</v>
      </c>
      <c r="E28" s="57" t="s">
        <v>76</v>
      </c>
    </row>
    <row r="29" spans="1:8">
      <c r="A29" s="55" t="s">
        <v>77</v>
      </c>
      <c r="B29" s="57" t="s">
        <v>78</v>
      </c>
      <c r="C29" s="80">
        <v>2.5000000000000001E-2</v>
      </c>
      <c r="D29" s="56">
        <f t="shared" si="0"/>
        <v>33.812249999999999</v>
      </c>
      <c r="E29" s="57" t="s">
        <v>79</v>
      </c>
    </row>
    <row r="30" spans="1:8">
      <c r="A30" s="55" t="s">
        <v>80</v>
      </c>
      <c r="B30" s="57" t="s">
        <v>81</v>
      </c>
      <c r="C30" s="80">
        <v>2E-3</v>
      </c>
      <c r="D30" s="56">
        <f t="shared" si="0"/>
        <v>2.7049799999999999</v>
      </c>
      <c r="E30" s="57" t="s">
        <v>82</v>
      </c>
    </row>
    <row r="31" spans="1:8">
      <c r="A31" s="55" t="s">
        <v>83</v>
      </c>
      <c r="B31" s="57" t="s">
        <v>84</v>
      </c>
      <c r="C31" s="80">
        <v>6.0000000000000001E-3</v>
      </c>
      <c r="D31" s="56">
        <f t="shared" si="0"/>
        <v>8.1149400000000007</v>
      </c>
      <c r="E31" s="57" t="s">
        <v>85</v>
      </c>
    </row>
    <row r="32" spans="1:8">
      <c r="A32" s="157" t="s">
        <v>86</v>
      </c>
      <c r="B32" s="181" t="s">
        <v>87</v>
      </c>
      <c r="C32" s="182">
        <v>0.02</v>
      </c>
      <c r="D32" s="179">
        <f t="shared" si="0"/>
        <v>27.049800000000001</v>
      </c>
      <c r="E32" s="181" t="s">
        <v>88</v>
      </c>
    </row>
    <row r="33" spans="1:5">
      <c r="A33" s="157"/>
      <c r="B33" s="185" t="s">
        <v>89</v>
      </c>
      <c r="C33" s="186">
        <f>SUM(C25:C32)</f>
        <v>0.3680000000000001</v>
      </c>
      <c r="D33" s="187">
        <f>SUM(D25:D32)</f>
        <v>497.71632</v>
      </c>
      <c r="E33" s="181"/>
    </row>
    <row r="34" spans="1:5">
      <c r="A34" s="30"/>
      <c r="B34" s="69"/>
      <c r="C34" s="30"/>
      <c r="D34" s="70"/>
      <c r="E34" s="69"/>
    </row>
    <row r="35" spans="1:5">
      <c r="A35" s="71"/>
      <c r="B35" s="72" t="s">
        <v>90</v>
      </c>
      <c r="C35" s="73"/>
      <c r="D35" s="74"/>
      <c r="E35" s="75"/>
    </row>
    <row r="36" spans="1:5">
      <c r="A36" s="76"/>
      <c r="B36" s="77"/>
      <c r="C36" s="78" t="s">
        <v>20</v>
      </c>
      <c r="D36" s="79" t="s">
        <v>21</v>
      </c>
      <c r="E36" s="77" t="s">
        <v>22</v>
      </c>
    </row>
    <row r="37" spans="1:5">
      <c r="A37" s="55" t="s">
        <v>23</v>
      </c>
      <c r="B37" s="57" t="s">
        <v>91</v>
      </c>
      <c r="C37" s="80">
        <v>8.3299999999999999E-2</v>
      </c>
      <c r="D37" s="56">
        <f>D$13*C37</f>
        <v>112.662417</v>
      </c>
      <c r="E37" s="57" t="s">
        <v>92</v>
      </c>
    </row>
    <row r="38" spans="1:5">
      <c r="A38" s="55" t="s">
        <v>26</v>
      </c>
      <c r="B38" s="52" t="s">
        <v>93</v>
      </c>
      <c r="C38" s="83">
        <v>8.3299999999999999E-2</v>
      </c>
      <c r="D38" s="54">
        <f>D$13*C38</f>
        <v>112.662417</v>
      </c>
      <c r="E38" s="84" t="s">
        <v>94</v>
      </c>
    </row>
    <row r="39" spans="1:5">
      <c r="A39" s="55" t="s">
        <v>33</v>
      </c>
      <c r="B39" s="57" t="s">
        <v>95</v>
      </c>
      <c r="C39" s="80">
        <v>2.7799999999999998E-2</v>
      </c>
      <c r="D39" s="56">
        <f>D$13*C39</f>
        <v>37.599221999999997</v>
      </c>
      <c r="E39" s="57" t="s">
        <v>96</v>
      </c>
    </row>
    <row r="40" spans="1:5">
      <c r="A40" s="85"/>
      <c r="B40" s="86" t="s">
        <v>97</v>
      </c>
      <c r="C40" s="87">
        <f>SUM(C37:C39)</f>
        <v>0.19439999999999999</v>
      </c>
      <c r="D40" s="88">
        <f>SUM(D37:D39)</f>
        <v>262.92405600000001</v>
      </c>
      <c r="E40" s="44"/>
    </row>
    <row r="41" spans="1:5">
      <c r="A41" s="109"/>
      <c r="B41" s="44"/>
      <c r="C41" s="110"/>
      <c r="D41" s="46"/>
      <c r="E41" s="111" t="s">
        <v>98</v>
      </c>
    </row>
    <row r="42" spans="1:5">
      <c r="A42" s="194" t="s">
        <v>33</v>
      </c>
      <c r="B42" s="153" t="s">
        <v>99</v>
      </c>
      <c r="C42" s="154">
        <f>C40*C33</f>
        <v>7.1539200000000011E-2</v>
      </c>
      <c r="D42" s="155">
        <f>D$13*C42</f>
        <v>96.756052608000019</v>
      </c>
      <c r="E42" s="195" t="s">
        <v>100</v>
      </c>
    </row>
    <row r="43" spans="1:5">
      <c r="A43" s="229"/>
      <c r="B43" s="199" t="s">
        <v>101</v>
      </c>
      <c r="C43" s="207">
        <f>SUM(C40:C42)</f>
        <v>0.26593919999999999</v>
      </c>
      <c r="D43" s="208">
        <f>SUM(D40:D42)</f>
        <v>359.68010860800001</v>
      </c>
      <c r="E43" s="181"/>
    </row>
    <row r="44" spans="1:5">
      <c r="A44" s="30"/>
      <c r="B44" s="69"/>
      <c r="C44" s="93"/>
      <c r="D44" s="70"/>
      <c r="E44" s="69"/>
    </row>
    <row r="45" spans="1:5">
      <c r="A45" s="142"/>
      <c r="B45" s="143" t="s">
        <v>102</v>
      </c>
      <c r="C45" s="144"/>
      <c r="D45" s="145"/>
      <c r="E45" s="146"/>
    </row>
    <row r="46" spans="1:5">
      <c r="A46" s="158"/>
      <c r="B46" s="159"/>
      <c r="C46" s="200" t="s">
        <v>20</v>
      </c>
      <c r="D46" s="161" t="s">
        <v>21</v>
      </c>
      <c r="E46" s="159" t="s">
        <v>22</v>
      </c>
    </row>
    <row r="47" spans="1:5">
      <c r="A47" s="201" t="s">
        <v>23</v>
      </c>
      <c r="B47" s="191" t="s">
        <v>103</v>
      </c>
      <c r="C47" s="188">
        <f>MOTORISTA!C47</f>
        <v>6.9999999999999999E-4</v>
      </c>
      <c r="D47" s="192">
        <f>D$13*C47</f>
        <v>0.946743</v>
      </c>
      <c r="E47" s="191" t="s">
        <v>104</v>
      </c>
    </row>
    <row r="48" spans="1:5">
      <c r="A48" s="202"/>
      <c r="B48" s="183"/>
      <c r="C48" s="160"/>
      <c r="D48" s="189"/>
      <c r="E48" s="183" t="s">
        <v>105</v>
      </c>
    </row>
    <row r="49" spans="1:5">
      <c r="A49" s="152"/>
      <c r="B49" s="153"/>
      <c r="C49" s="154"/>
      <c r="D49" s="155"/>
      <c r="E49" s="153" t="s">
        <v>106</v>
      </c>
    </row>
    <row r="50" spans="1:5">
      <c r="A50" s="203"/>
      <c r="B50" s="196" t="s">
        <v>97</v>
      </c>
      <c r="C50" s="204">
        <f>SUM(C47:C49)</f>
        <v>6.9999999999999999E-4</v>
      </c>
      <c r="D50" s="205">
        <f>SUM(D47:D49)</f>
        <v>0.946743</v>
      </c>
      <c r="E50" s="183"/>
    </row>
    <row r="51" spans="1:5">
      <c r="A51" s="190"/>
      <c r="B51" s="197"/>
      <c r="C51" s="188"/>
      <c r="D51" s="192"/>
      <c r="E51" s="193" t="s">
        <v>98</v>
      </c>
    </row>
    <row r="52" spans="1:5">
      <c r="A52" s="194" t="s">
        <v>26</v>
      </c>
      <c r="B52" s="198" t="s">
        <v>99</v>
      </c>
      <c r="C52" s="154">
        <f>C50*C33</f>
        <v>2.5760000000000008E-4</v>
      </c>
      <c r="D52" s="155">
        <f>D$13*C52</f>
        <v>0.34840142400000013</v>
      </c>
      <c r="E52" s="195" t="s">
        <v>176</v>
      </c>
    </row>
    <row r="53" spans="1:5">
      <c r="A53" s="206"/>
      <c r="B53" s="199" t="s">
        <v>107</v>
      </c>
      <c r="C53" s="207">
        <f>SUM(C50:C52)</f>
        <v>9.5760000000000007E-4</v>
      </c>
      <c r="D53" s="208">
        <f>SUM(D50:D52)</f>
        <v>1.2951444240000001</v>
      </c>
      <c r="E53" s="181"/>
    </row>
    <row r="54" spans="1:5">
      <c r="A54" s="30"/>
      <c r="B54" s="69"/>
      <c r="C54" s="30"/>
      <c r="D54" s="70"/>
      <c r="E54" s="69"/>
    </row>
    <row r="55" spans="1:5">
      <c r="A55" s="142"/>
      <c r="B55" s="143" t="s">
        <v>108</v>
      </c>
      <c r="C55" s="144"/>
      <c r="D55" s="145"/>
      <c r="E55" s="146"/>
    </row>
    <row r="56" spans="1:5">
      <c r="A56" s="142"/>
      <c r="B56" s="159"/>
      <c r="C56" s="209" t="s">
        <v>20</v>
      </c>
      <c r="D56" s="178" t="s">
        <v>21</v>
      </c>
      <c r="E56" s="148" t="s">
        <v>22</v>
      </c>
    </row>
    <row r="57" spans="1:5">
      <c r="A57" s="190"/>
      <c r="B57" s="191"/>
      <c r="C57" s="201"/>
      <c r="D57" s="210"/>
      <c r="E57" s="211" t="s">
        <v>109</v>
      </c>
    </row>
    <row r="58" spans="1:5">
      <c r="A58" s="212" t="s">
        <v>23</v>
      </c>
      <c r="B58" s="183" t="s">
        <v>110</v>
      </c>
      <c r="C58" s="160">
        <f>5%*8.33%</f>
        <v>4.1650000000000003E-3</v>
      </c>
      <c r="D58" s="213">
        <f>D$13*C58</f>
        <v>5.6331208500000001</v>
      </c>
      <c r="E58" s="211" t="s">
        <v>111</v>
      </c>
    </row>
    <row r="59" spans="1:5">
      <c r="A59" s="194"/>
      <c r="B59" s="153"/>
      <c r="C59" s="154"/>
      <c r="D59" s="214"/>
      <c r="E59" s="195" t="s">
        <v>112</v>
      </c>
    </row>
    <row r="60" spans="1:5">
      <c r="A60" s="202"/>
      <c r="B60" s="183"/>
      <c r="C60" s="160"/>
      <c r="D60" s="189"/>
      <c r="E60" s="193" t="s">
        <v>113</v>
      </c>
    </row>
    <row r="61" spans="1:5">
      <c r="A61" s="152" t="s">
        <v>26</v>
      </c>
      <c r="B61" s="153" t="s">
        <v>114</v>
      </c>
      <c r="C61" s="154">
        <f>C58*8%</f>
        <v>3.3320000000000002E-4</v>
      </c>
      <c r="D61" s="155">
        <f>D$13*C61</f>
        <v>0.45064966800000006</v>
      </c>
      <c r="E61" s="195" t="s">
        <v>115</v>
      </c>
    </row>
    <row r="62" spans="1:5">
      <c r="A62" s="201"/>
      <c r="B62" s="191" t="s">
        <v>116</v>
      </c>
      <c r="C62" s="188"/>
      <c r="D62" s="192"/>
      <c r="E62" s="191" t="s">
        <v>117</v>
      </c>
    </row>
    <row r="63" spans="1:5">
      <c r="A63" s="152" t="s">
        <v>33</v>
      </c>
      <c r="B63" s="153" t="s">
        <v>118</v>
      </c>
      <c r="C63" s="154">
        <v>0.02</v>
      </c>
      <c r="D63" s="155">
        <f>D$13*C63</f>
        <v>27.049800000000001</v>
      </c>
      <c r="E63" s="153"/>
    </row>
    <row r="64" spans="1:5">
      <c r="A64" s="201"/>
      <c r="B64" s="191"/>
      <c r="C64" s="215"/>
      <c r="D64" s="192"/>
      <c r="E64" s="193" t="s">
        <v>119</v>
      </c>
    </row>
    <row r="65" spans="1:5">
      <c r="A65" s="202" t="s">
        <v>64</v>
      </c>
      <c r="B65" s="183" t="s">
        <v>120</v>
      </c>
      <c r="C65" s="216">
        <f>(7/30)/12</f>
        <v>1.9444444444444445E-2</v>
      </c>
      <c r="D65" s="189">
        <f>D$13*C65</f>
        <v>26.298416666666668</v>
      </c>
      <c r="E65" s="211" t="s">
        <v>121</v>
      </c>
    </row>
    <row r="66" spans="1:5">
      <c r="A66" s="152"/>
      <c r="B66" s="183"/>
      <c r="C66" s="217"/>
      <c r="D66" s="155"/>
      <c r="E66" s="211" t="s">
        <v>122</v>
      </c>
    </row>
    <row r="67" spans="1:5">
      <c r="A67" s="212" t="s">
        <v>77</v>
      </c>
      <c r="B67" s="191" t="s">
        <v>99</v>
      </c>
      <c r="C67" s="218">
        <f>C65*C33</f>
        <v>7.1555555555555574E-3</v>
      </c>
      <c r="D67" s="189">
        <f>D$13*C67</f>
        <v>9.6778173333333353</v>
      </c>
      <c r="E67" s="191" t="s">
        <v>123</v>
      </c>
    </row>
    <row r="68" spans="1:5">
      <c r="A68" s="212"/>
      <c r="B68" s="153"/>
      <c r="C68" s="218"/>
      <c r="D68" s="219"/>
      <c r="E68" s="153" t="s">
        <v>124</v>
      </c>
    </row>
    <row r="69" spans="1:5">
      <c r="A69" s="201"/>
      <c r="B69" s="191" t="s">
        <v>116</v>
      </c>
      <c r="C69" s="188"/>
      <c r="D69" s="192"/>
      <c r="E69" s="183" t="s">
        <v>117</v>
      </c>
    </row>
    <row r="70" spans="1:5">
      <c r="A70" s="152" t="s">
        <v>80</v>
      </c>
      <c r="B70" s="153" t="s">
        <v>125</v>
      </c>
      <c r="C70" s="154">
        <v>0.02</v>
      </c>
      <c r="D70" s="155">
        <f>D$13*C70</f>
        <v>27.049800000000001</v>
      </c>
      <c r="E70" s="153"/>
    </row>
    <row r="71" spans="1:5">
      <c r="A71" s="184"/>
      <c r="B71" s="185" t="s">
        <v>126</v>
      </c>
      <c r="C71" s="186">
        <f>SUM(C58:C70)</f>
        <v>7.10982E-2</v>
      </c>
      <c r="D71" s="187">
        <f>SUM(D58:D70)</f>
        <v>96.159604518000009</v>
      </c>
      <c r="E71" s="181"/>
    </row>
    <row r="72" spans="1:5">
      <c r="A72" s="30"/>
      <c r="B72" s="69"/>
      <c r="C72" s="93"/>
      <c r="D72" s="70"/>
      <c r="E72" s="69"/>
    </row>
    <row r="73" spans="1:5">
      <c r="A73" s="142"/>
      <c r="B73" s="143" t="s">
        <v>127</v>
      </c>
      <c r="C73" s="144"/>
      <c r="D73" s="145"/>
      <c r="E73" s="146"/>
    </row>
    <row r="74" spans="1:5">
      <c r="A74" s="233"/>
      <c r="B74" s="151"/>
      <c r="C74" s="234" t="s">
        <v>20</v>
      </c>
      <c r="D74" s="178" t="s">
        <v>21</v>
      </c>
      <c r="E74" s="151" t="s">
        <v>22</v>
      </c>
    </row>
    <row r="75" spans="1:5">
      <c r="A75" s="202"/>
      <c r="B75" s="183"/>
      <c r="C75" s="160"/>
      <c r="D75" s="189"/>
      <c r="E75" s="193" t="s">
        <v>113</v>
      </c>
    </row>
    <row r="76" spans="1:5">
      <c r="A76" s="202" t="s">
        <v>23</v>
      </c>
      <c r="B76" s="183" t="s">
        <v>128</v>
      </c>
      <c r="C76" s="160">
        <f>(5/30)/12</f>
        <v>1.3888888888888888E-2</v>
      </c>
      <c r="D76" s="189">
        <f>D$13*C76</f>
        <v>18.784583333333334</v>
      </c>
      <c r="E76" s="211" t="s">
        <v>129</v>
      </c>
    </row>
    <row r="77" spans="1:5">
      <c r="A77" s="190"/>
      <c r="B77" s="191"/>
      <c r="C77" s="220"/>
      <c r="D77" s="192"/>
      <c r="E77" s="191" t="s">
        <v>130</v>
      </c>
    </row>
    <row r="78" spans="1:5">
      <c r="A78" s="212" t="s">
        <v>26</v>
      </c>
      <c r="B78" s="183" t="s">
        <v>131</v>
      </c>
      <c r="C78" s="218">
        <v>2.1000000000000001E-4</v>
      </c>
      <c r="D78" s="189">
        <f>D$13*C78</f>
        <v>0.28402290000000002</v>
      </c>
      <c r="E78" s="183" t="s">
        <v>132</v>
      </c>
    </row>
    <row r="79" spans="1:5">
      <c r="A79" s="194"/>
      <c r="B79" s="153"/>
      <c r="C79" s="221"/>
      <c r="D79" s="155"/>
      <c r="E79" s="153" t="s">
        <v>133</v>
      </c>
    </row>
    <row r="80" spans="1:5">
      <c r="A80" s="202"/>
      <c r="B80" s="183"/>
      <c r="C80" s="216"/>
      <c r="D80" s="189"/>
      <c r="E80" s="173" t="s">
        <v>134</v>
      </c>
    </row>
    <row r="81" spans="1:5">
      <c r="A81" s="202" t="s">
        <v>33</v>
      </c>
      <c r="B81" s="183" t="s">
        <v>135</v>
      </c>
      <c r="C81" s="216">
        <f>(3/30)/12</f>
        <v>8.3333333333333332E-3</v>
      </c>
      <c r="D81" s="189">
        <f>D$13*C81</f>
        <v>11.27075</v>
      </c>
      <c r="E81" s="211" t="s">
        <v>136</v>
      </c>
    </row>
    <row r="82" spans="1:5">
      <c r="A82" s="152"/>
      <c r="B82" s="183"/>
      <c r="C82" s="217"/>
      <c r="D82" s="155"/>
      <c r="E82" s="211" t="s">
        <v>137</v>
      </c>
    </row>
    <row r="83" spans="1:5">
      <c r="A83" s="212" t="s">
        <v>64</v>
      </c>
      <c r="B83" s="191" t="s">
        <v>138</v>
      </c>
      <c r="C83" s="218">
        <f>(15/30)/12*0.1</f>
        <v>4.1666666666666666E-3</v>
      </c>
      <c r="D83" s="189">
        <f>D$13*C83</f>
        <v>5.6353749999999998</v>
      </c>
      <c r="E83" s="191" t="s">
        <v>139</v>
      </c>
    </row>
    <row r="84" spans="1:5">
      <c r="A84" s="212"/>
      <c r="B84" s="153"/>
      <c r="C84" s="218"/>
      <c r="D84" s="219"/>
      <c r="E84" s="153" t="s">
        <v>140</v>
      </c>
    </row>
    <row r="85" spans="1:5">
      <c r="A85" s="184"/>
      <c r="B85" s="185" t="s">
        <v>39</v>
      </c>
      <c r="C85" s="186">
        <f>SUM(C75:C84)</f>
        <v>2.6598888888888887E-2</v>
      </c>
      <c r="D85" s="187">
        <f>SUM(D75:D84)</f>
        <v>35.97473123333333</v>
      </c>
      <c r="E85" s="181"/>
    </row>
    <row r="86" spans="1:5">
      <c r="A86" s="157" t="s">
        <v>77</v>
      </c>
      <c r="B86" s="181" t="s">
        <v>141</v>
      </c>
      <c r="C86" s="188">
        <f>C85*C33</f>
        <v>9.7883911111111138E-3</v>
      </c>
      <c r="D86" s="189">
        <f>D$13*C86</f>
        <v>13.23870109386667</v>
      </c>
      <c r="E86" s="191" t="s">
        <v>142</v>
      </c>
    </row>
    <row r="87" spans="1:5">
      <c r="A87" s="222"/>
      <c r="B87" s="223" t="s">
        <v>143</v>
      </c>
      <c r="C87" s="222"/>
      <c r="D87" s="224">
        <f>SUM(D85:D86)</f>
        <v>49.213432327199996</v>
      </c>
      <c r="E87" s="153" t="s">
        <v>144</v>
      </c>
    </row>
    <row r="88" spans="1:5">
      <c r="A88" s="24"/>
      <c r="B88" s="25"/>
      <c r="C88" s="24"/>
      <c r="D88" s="26"/>
      <c r="E88" s="28"/>
    </row>
    <row r="89" spans="1:5">
      <c r="A89" s="157"/>
      <c r="B89" s="185" t="s">
        <v>145</v>
      </c>
      <c r="C89" s="186"/>
      <c r="D89" s="187">
        <f>D87+D71+D53+D43+D33+D21+D13</f>
        <v>3105.3092098772004</v>
      </c>
      <c r="E89" s="181"/>
    </row>
    <row r="90" spans="1:5">
      <c r="A90" s="164"/>
      <c r="B90" s="165"/>
      <c r="C90" s="225"/>
      <c r="D90" s="167"/>
      <c r="E90" s="173"/>
    </row>
    <row r="91" spans="1:5" ht="15.75">
      <c r="A91" s="164"/>
      <c r="B91" s="185" t="s">
        <v>146</v>
      </c>
      <c r="C91" s="186"/>
      <c r="D91" s="226" t="s">
        <v>177</v>
      </c>
      <c r="E91" s="227">
        <f>D89*D91</f>
        <v>15526.546049386001</v>
      </c>
    </row>
    <row r="92" spans="1:5">
      <c r="A92" s="30"/>
      <c r="B92" s="69"/>
      <c r="C92" s="30"/>
      <c r="D92" s="70"/>
      <c r="E92" s="69"/>
    </row>
    <row r="93" spans="1:5">
      <c r="A93" s="142"/>
      <c r="B93" s="143" t="s">
        <v>19</v>
      </c>
      <c r="C93" s="144"/>
      <c r="D93" s="145"/>
      <c r="E93" s="146"/>
    </row>
    <row r="94" spans="1:5">
      <c r="A94" s="147"/>
      <c r="B94" s="148"/>
      <c r="C94" s="149" t="s">
        <v>20</v>
      </c>
      <c r="D94" s="150" t="s">
        <v>21</v>
      </c>
      <c r="E94" s="151" t="s">
        <v>22</v>
      </c>
    </row>
    <row r="95" spans="1:5" ht="15.75">
      <c r="A95" s="237" t="s">
        <v>23</v>
      </c>
      <c r="B95" s="153" t="s">
        <v>24</v>
      </c>
      <c r="C95" s="154">
        <v>0</v>
      </c>
      <c r="D95" s="155">
        <f>E91*C95</f>
        <v>0</v>
      </c>
      <c r="E95" s="156" t="s">
        <v>25</v>
      </c>
    </row>
    <row r="96" spans="1:5">
      <c r="A96" s="157" t="s">
        <v>26</v>
      </c>
      <c r="B96" s="153" t="s">
        <v>27</v>
      </c>
      <c r="C96" s="154">
        <v>0</v>
      </c>
      <c r="D96" s="179">
        <f>(E91+D95)*C96</f>
        <v>0</v>
      </c>
      <c r="E96" s="156" t="s">
        <v>28</v>
      </c>
    </row>
    <row r="97" spans="1:5">
      <c r="A97" s="201"/>
      <c r="B97" s="159" t="s">
        <v>29</v>
      </c>
      <c r="C97" s="160"/>
      <c r="D97" s="161">
        <f>SUM(D95:D96)</f>
        <v>0</v>
      </c>
      <c r="E97" s="162"/>
    </row>
    <row r="98" spans="1:5">
      <c r="A98" s="229" t="s">
        <v>148</v>
      </c>
      <c r="B98" s="228" t="s">
        <v>149</v>
      </c>
      <c r="C98" s="230"/>
      <c r="D98" s="231"/>
      <c r="E98" s="232"/>
    </row>
    <row r="99" spans="1:5">
      <c r="A99" s="164"/>
      <c r="B99" s="165"/>
      <c r="C99" s="166"/>
      <c r="D99" s="167"/>
      <c r="E99" s="168"/>
    </row>
    <row r="100" spans="1:5">
      <c r="A100" s="169"/>
      <c r="B100" s="170" t="s">
        <v>31</v>
      </c>
      <c r="C100" s="171"/>
      <c r="D100" s="150">
        <f>(E91+D97)/(1-6.65%)</f>
        <v>16632.614943102304</v>
      </c>
      <c r="E100" s="172"/>
    </row>
    <row r="101" spans="1:5">
      <c r="A101" s="30"/>
      <c r="B101" s="69"/>
      <c r="C101" s="93"/>
      <c r="D101" s="70"/>
      <c r="E101" s="100"/>
    </row>
    <row r="102" spans="1:5">
      <c r="A102" s="142"/>
      <c r="B102" s="143" t="s">
        <v>32</v>
      </c>
      <c r="C102" s="175"/>
      <c r="D102" s="176"/>
      <c r="E102" s="177"/>
    </row>
    <row r="103" spans="1:5">
      <c r="A103" s="147"/>
      <c r="B103" s="148"/>
      <c r="C103" s="149" t="s">
        <v>20</v>
      </c>
      <c r="D103" s="178" t="s">
        <v>21</v>
      </c>
      <c r="E103" s="151" t="s">
        <v>22</v>
      </c>
    </row>
    <row r="104" spans="1:5">
      <c r="A104" s="152" t="s">
        <v>33</v>
      </c>
      <c r="B104" s="153" t="s">
        <v>34</v>
      </c>
      <c r="C104" s="154"/>
      <c r="D104" s="179"/>
      <c r="E104" s="180" t="s">
        <v>35</v>
      </c>
    </row>
    <row r="105" spans="1:5">
      <c r="A105" s="157"/>
      <c r="B105" s="181" t="s">
        <v>36</v>
      </c>
      <c r="C105" s="182">
        <v>1.6500000000000001E-2</v>
      </c>
      <c r="D105" s="179">
        <f>$D$100*C105</f>
        <v>274.43814656118803</v>
      </c>
      <c r="E105" s="183"/>
    </row>
    <row r="106" spans="1:5">
      <c r="A106" s="157"/>
      <c r="B106" s="181" t="s">
        <v>37</v>
      </c>
      <c r="C106" s="182">
        <v>0.03</v>
      </c>
      <c r="D106" s="179">
        <f>$D$100*C106</f>
        <v>498.97844829306911</v>
      </c>
      <c r="E106" s="183"/>
    </row>
    <row r="107" spans="1:5">
      <c r="A107" s="157"/>
      <c r="B107" s="181" t="s">
        <v>38</v>
      </c>
      <c r="C107" s="182">
        <v>0.03</v>
      </c>
      <c r="D107" s="179">
        <f>$D$100*C107</f>
        <v>498.97844829306911</v>
      </c>
      <c r="E107" s="183"/>
    </row>
    <row r="108" spans="1:5">
      <c r="A108" s="157"/>
      <c r="B108" s="181"/>
      <c r="C108" s="182">
        <v>0</v>
      </c>
      <c r="D108" s="179">
        <f>D100*C108</f>
        <v>0</v>
      </c>
      <c r="E108" s="183"/>
    </row>
    <row r="109" spans="1:5">
      <c r="A109" s="184"/>
      <c r="B109" s="185" t="s">
        <v>39</v>
      </c>
      <c r="C109" s="186">
        <f>SUM(C105:C108)</f>
        <v>7.6499999999999999E-2</v>
      </c>
      <c r="D109" s="187">
        <f>SUM(D105:D108)</f>
        <v>1272.3950431473263</v>
      </c>
      <c r="E109" s="153"/>
    </row>
    <row r="110" spans="1:5">
      <c r="A110" s="157"/>
      <c r="B110" s="181"/>
      <c r="C110" s="188"/>
      <c r="D110" s="189"/>
      <c r="E110" s="181"/>
    </row>
    <row r="111" spans="1:5">
      <c r="A111" s="157"/>
      <c r="B111" s="185" t="s">
        <v>40</v>
      </c>
      <c r="C111" s="157"/>
      <c r="D111" s="187">
        <f>D109+D100</f>
        <v>17905.009986249632</v>
      </c>
      <c r="E111" s="181"/>
    </row>
    <row r="112" spans="1:5">
      <c r="A112" s="157"/>
      <c r="B112" s="185"/>
      <c r="C112" s="157"/>
      <c r="D112" s="187"/>
      <c r="E112" s="181"/>
    </row>
    <row r="113" spans="1:5">
      <c r="A113" s="157"/>
      <c r="B113" s="185"/>
      <c r="C113" s="157"/>
      <c r="D113" s="187"/>
      <c r="E113" s="181"/>
    </row>
    <row r="114" spans="1:5">
      <c r="A114" s="157"/>
      <c r="B114" s="185" t="s">
        <v>41</v>
      </c>
      <c r="C114" s="157">
        <v>12</v>
      </c>
      <c r="D114" s="187">
        <f>D111*C114</f>
        <v>214860.1198349956</v>
      </c>
      <c r="E114" s="181"/>
    </row>
    <row r="115" spans="1:5">
      <c r="A115" s="55"/>
      <c r="B115" s="77"/>
      <c r="C115" s="55"/>
      <c r="D115" s="79"/>
      <c r="E115" s="57"/>
    </row>
    <row r="116" spans="1:5" s="101" customFormat="1" ht="15.75">
      <c r="B116" s="102" t="s">
        <v>150</v>
      </c>
    </row>
    <row r="117" spans="1:5" s="101" customFormat="1" ht="9"/>
    <row r="118" spans="1:5" s="101" customFormat="1" ht="9"/>
    <row r="119" spans="1:5" s="101" customFormat="1" ht="12.75">
      <c r="D119" s="119"/>
    </row>
    <row r="120" spans="1:5" s="101" customFormat="1" ht="9"/>
    <row r="121" spans="1:5" s="101" customFormat="1" ht="9"/>
    <row r="122" spans="1:5" s="101" customFormat="1" ht="9"/>
    <row r="123" spans="1:5" s="101" customFormat="1" ht="9"/>
    <row r="124" spans="1:5" s="101" customFormat="1" ht="9"/>
    <row r="125" spans="1:5" s="101" customFormat="1" ht="9"/>
    <row r="126" spans="1:5" s="101" customFormat="1" ht="9"/>
    <row r="127" spans="1:5" s="101" customFormat="1" ht="9"/>
    <row r="128" spans="1:5" s="101" customFormat="1" ht="9"/>
    <row r="129" s="101" customFormat="1" ht="9"/>
    <row r="130" s="101" customFormat="1" ht="9"/>
    <row r="131" s="101" customFormat="1" ht="9"/>
    <row r="132" s="101" customFormat="1" ht="9"/>
    <row r="133" s="101" customFormat="1" ht="9"/>
    <row r="134" s="101" customFormat="1" ht="9"/>
    <row r="135" s="101" customFormat="1" ht="9"/>
    <row r="136" s="101" customFormat="1" ht="9"/>
    <row r="137" s="101" customFormat="1" ht="9"/>
    <row r="138" s="101" customFormat="1" ht="9"/>
    <row r="139" s="101" customFormat="1" ht="9"/>
    <row r="140" s="101" customFormat="1" ht="9"/>
    <row r="141" s="101" customFormat="1" ht="9"/>
    <row r="142" s="101" customFormat="1" ht="9"/>
    <row r="143" s="101" customFormat="1" ht="9"/>
    <row r="144" s="101" customFormat="1" ht="9"/>
    <row r="145" s="101" customFormat="1" ht="9"/>
    <row r="146" s="101" customFormat="1" ht="9"/>
    <row r="147" s="101" customFormat="1" ht="9"/>
    <row r="148" s="101" customFormat="1" ht="9"/>
    <row r="149" s="101" customFormat="1" ht="9"/>
    <row r="150" s="101" customFormat="1" ht="9"/>
    <row r="151" s="101" customFormat="1" ht="9"/>
    <row r="152" s="101" customFormat="1" ht="9"/>
    <row r="153" s="101" customFormat="1" ht="9"/>
    <row r="154" s="101" customFormat="1" ht="9"/>
    <row r="155" s="101" customFormat="1" ht="9"/>
    <row r="156" s="101" customFormat="1" ht="9"/>
    <row r="157" s="101" customFormat="1" ht="9"/>
    <row r="158" s="101" customFormat="1" ht="9"/>
    <row r="159" s="101" customFormat="1" ht="9"/>
    <row r="160" s="101" customFormat="1" ht="9"/>
    <row r="161" s="101" customFormat="1" ht="9"/>
    <row r="162" s="101" customFormat="1" ht="9"/>
    <row r="163" s="101" customFormat="1" ht="9"/>
    <row r="164" s="101" customFormat="1" ht="9"/>
    <row r="165" s="101" customFormat="1" ht="9"/>
    <row r="166" s="101" customFormat="1" ht="9"/>
    <row r="167" s="101" customFormat="1" ht="9"/>
    <row r="168" s="101" customFormat="1" ht="9"/>
    <row r="169" s="101" customFormat="1" ht="9"/>
    <row r="170" s="101" customFormat="1" ht="9"/>
    <row r="171" s="101" customFormat="1" ht="9"/>
    <row r="172" s="101" customFormat="1" ht="9"/>
    <row r="173" s="101" customFormat="1" ht="9"/>
    <row r="174" s="101" customFormat="1" ht="9"/>
    <row r="175" s="101" customFormat="1" ht="9"/>
    <row r="176" s="101" customFormat="1" ht="9"/>
    <row r="177" s="101" customFormat="1" ht="9"/>
    <row r="178" s="101" customFormat="1" ht="9"/>
    <row r="179" s="101" customFormat="1" ht="9"/>
    <row r="180" s="101" customFormat="1" ht="9"/>
    <row r="181" s="101" customFormat="1" ht="9"/>
    <row r="182" s="101" customFormat="1" ht="9"/>
    <row r="183" s="101" customFormat="1" ht="9"/>
    <row r="184" s="101" customFormat="1" ht="9"/>
    <row r="185" s="101" customFormat="1" ht="9"/>
    <row r="186" s="101" customFormat="1" ht="9"/>
    <row r="187" s="101" customFormat="1" ht="9"/>
    <row r="188" s="101" customFormat="1" ht="9"/>
    <row r="189" s="101" customFormat="1" ht="9"/>
    <row r="190" s="101" customFormat="1" ht="9"/>
    <row r="191" s="101" customFormat="1" ht="9"/>
    <row r="192" s="101" customFormat="1" ht="9"/>
    <row r="193" s="101" customFormat="1" ht="9"/>
    <row r="194" s="101" customFormat="1" ht="9"/>
    <row r="195" s="101" customFormat="1" ht="9"/>
    <row r="196" s="101" customFormat="1" ht="9"/>
    <row r="197" s="101" customFormat="1" ht="9"/>
    <row r="198" s="101" customFormat="1" ht="9"/>
    <row r="199" s="101" customFormat="1" ht="9"/>
    <row r="200" s="101" customFormat="1" ht="9"/>
    <row r="201" s="101" customFormat="1" ht="9"/>
    <row r="202" s="101" customFormat="1" ht="9"/>
    <row r="203" s="101" customFormat="1" ht="9"/>
    <row r="204" s="101" customFormat="1" ht="9"/>
    <row r="205" s="101" customFormat="1" ht="9"/>
    <row r="206" s="101" customFormat="1" ht="9"/>
    <row r="207" s="101" customFormat="1" ht="9"/>
    <row r="208" s="101" customFormat="1" ht="9"/>
    <row r="209" s="101" customFormat="1" ht="9"/>
    <row r="210" s="101" customFormat="1" ht="9"/>
    <row r="211" s="101" customFormat="1" ht="9"/>
    <row r="212" s="101" customFormat="1" ht="9"/>
    <row r="213" s="101" customFormat="1" ht="9"/>
    <row r="214" s="101" customFormat="1" ht="9"/>
    <row r="215" s="101" customFormat="1" ht="9"/>
    <row r="216" s="101" customFormat="1" ht="9"/>
    <row r="217" s="101" customFormat="1" ht="9"/>
    <row r="218" s="101" customFormat="1" ht="9"/>
    <row r="219" s="101" customFormat="1" ht="9"/>
    <row r="220" s="101" customFormat="1" ht="9"/>
    <row r="221" s="101" customFormat="1" ht="9"/>
    <row r="222" s="101" customFormat="1" ht="9"/>
    <row r="223" s="101" customFormat="1" ht="9"/>
    <row r="224" s="101" customFormat="1" ht="9"/>
    <row r="225" s="101" customFormat="1" ht="9"/>
    <row r="226" s="101" customFormat="1" ht="9"/>
    <row r="227" s="101" customFormat="1" ht="9"/>
    <row r="228" s="101" customFormat="1" ht="9"/>
    <row r="229" s="101" customFormat="1" ht="9"/>
    <row r="230" s="101" customFormat="1" ht="9"/>
    <row r="231" s="101" customFormat="1" ht="9"/>
    <row r="232" s="101" customFormat="1" ht="9"/>
    <row r="233" s="101" customFormat="1" ht="9"/>
    <row r="234" s="101" customFormat="1" ht="9"/>
    <row r="235" s="101" customFormat="1" ht="9"/>
    <row r="236" s="101" customFormat="1" ht="9"/>
    <row r="237" s="101" customFormat="1" ht="9"/>
    <row r="238" s="101" customFormat="1" ht="9"/>
    <row r="239" s="101" customFormat="1" ht="9"/>
    <row r="240" s="101" customFormat="1" ht="9"/>
    <row r="241" s="101" customFormat="1" ht="9"/>
    <row r="242" s="101" customFormat="1" ht="9"/>
    <row r="243" s="101" customFormat="1" ht="9"/>
    <row r="244" s="101" customFormat="1" ht="9"/>
    <row r="245" s="101" customFormat="1" ht="9"/>
    <row r="246" s="101" customFormat="1" ht="9"/>
    <row r="247" s="101" customFormat="1" ht="9"/>
    <row r="248" s="101" customFormat="1" ht="9"/>
    <row r="249" s="101" customFormat="1" ht="9"/>
    <row r="250" s="101" customFormat="1" ht="9"/>
    <row r="251" s="101" customFormat="1" ht="9"/>
    <row r="252" s="101" customFormat="1" ht="9"/>
    <row r="253" s="101" customFormat="1" ht="9"/>
    <row r="254" s="101" customFormat="1" ht="9"/>
    <row r="255" s="101" customFormat="1" ht="9"/>
    <row r="256" s="101" customFormat="1" ht="9"/>
    <row r="257" s="101" customFormat="1" ht="9"/>
    <row r="258" s="101" customFormat="1" ht="9"/>
    <row r="259" s="101" customFormat="1" ht="9"/>
    <row r="260" s="101" customFormat="1" ht="9"/>
    <row r="261" s="101" customFormat="1" ht="9"/>
    <row r="262" s="101" customFormat="1" ht="9"/>
    <row r="263" s="101" customFormat="1" ht="9"/>
    <row r="264" s="101" customFormat="1" ht="9"/>
    <row r="265" s="101" customFormat="1" ht="9"/>
    <row r="266" s="101" customFormat="1" ht="9"/>
    <row r="267" s="101" customFormat="1" ht="9"/>
    <row r="268" s="101" customFormat="1" ht="9"/>
    <row r="269" s="101" customFormat="1" ht="9"/>
    <row r="270" s="101" customFormat="1" ht="9"/>
    <row r="271" s="101" customFormat="1" ht="9"/>
    <row r="272" s="101" customFormat="1" ht="9"/>
    <row r="273" s="101" customFormat="1" ht="9"/>
    <row r="274" s="101" customFormat="1" ht="9"/>
    <row r="275" s="101" customFormat="1" ht="9"/>
    <row r="276" s="101" customFormat="1" ht="9"/>
    <row r="277" s="101" customFormat="1" ht="9"/>
    <row r="278" s="101" customFormat="1" ht="9"/>
    <row r="279" s="101" customFormat="1" ht="9"/>
    <row r="280" s="101" customFormat="1" ht="9"/>
    <row r="281" s="101" customFormat="1" ht="9"/>
    <row r="282" s="101" customFormat="1" ht="9"/>
    <row r="283" s="101" customFormat="1" ht="9"/>
    <row r="284" s="101" customFormat="1" ht="9"/>
    <row r="285" s="101" customFormat="1" ht="9"/>
    <row r="286" s="101" customFormat="1" ht="9"/>
    <row r="287" s="101" customFormat="1" ht="9"/>
    <row r="288" s="101" customFormat="1" ht="9"/>
    <row r="289" s="101" customFormat="1" ht="9"/>
    <row r="290" s="101" customFormat="1" ht="9"/>
    <row r="291" s="101" customFormat="1" ht="9"/>
    <row r="292" s="101" customFormat="1" ht="9"/>
    <row r="293" s="101" customFormat="1" ht="9"/>
    <row r="294" s="101" customFormat="1" ht="9"/>
    <row r="295" s="101" customFormat="1" ht="9"/>
    <row r="296" s="101" customFormat="1" ht="9"/>
    <row r="297" s="101" customFormat="1" ht="9"/>
    <row r="298" s="101" customFormat="1" ht="9"/>
    <row r="299" s="101" customFormat="1" ht="9"/>
    <row r="300" s="101" customFormat="1" ht="9"/>
    <row r="301" s="101" customFormat="1" ht="9"/>
    <row r="302" s="101" customFormat="1" ht="9"/>
    <row r="303" s="101" customFormat="1" ht="9"/>
    <row r="304" s="101" customFormat="1" ht="9"/>
    <row r="305" s="101" customFormat="1" ht="9"/>
    <row r="306" s="101" customFormat="1" ht="9"/>
    <row r="307" s="101" customFormat="1" ht="9"/>
    <row r="308" s="101" customFormat="1" ht="9"/>
    <row r="309" s="101" customFormat="1" ht="9"/>
    <row r="310" s="101" customFormat="1" ht="9"/>
    <row r="311" s="101" customFormat="1" ht="9"/>
    <row r="312" s="101" customFormat="1" ht="9"/>
    <row r="313" s="101" customFormat="1" ht="9"/>
    <row r="314" s="101" customFormat="1" ht="9"/>
    <row r="315" s="101" customFormat="1" ht="9"/>
    <row r="316" s="101" customFormat="1" ht="9"/>
    <row r="317" s="101" customFormat="1" ht="9"/>
    <row r="318" s="101" customFormat="1" ht="9"/>
    <row r="319" s="101" customFormat="1" ht="9"/>
    <row r="320" s="101" customFormat="1" ht="9"/>
    <row r="321" s="101" customFormat="1" ht="9"/>
    <row r="322" s="101" customFormat="1" ht="9"/>
    <row r="323" s="101" customFormat="1" ht="9"/>
    <row r="324" s="101" customFormat="1" ht="9"/>
    <row r="325" s="101" customFormat="1" ht="9"/>
    <row r="326" s="101" customFormat="1" ht="9"/>
    <row r="327" s="101" customFormat="1" ht="9"/>
    <row r="328" s="101" customFormat="1" ht="9"/>
  </sheetData>
  <sheetProtection algorithmName="SHA-512" hashValue="jpRJWZ5yCswrS28osisYnrWW5X8QSK0QqtD1AmT3pu+zzkqi7mBtM/EDkhiFRPFIJSbUJvmX6M4lNic8LF9nzw==" saltValue="HM3iRanI7OpvFqci+8VwOg==" spinCount="100000" sheet="1" objects="1" scenarios="1"/>
  <mergeCells count="3">
    <mergeCell ref="A1:E1"/>
    <mergeCell ref="A2:E2"/>
    <mergeCell ref="A3:E3"/>
  </mergeCells>
  <pageMargins left="0.118055555555556" right="0.196527777777778" top="0.78749999999999998" bottom="0.39374999999999999" header="0.511811023622047" footer="0.511811023622047"/>
  <pageSetup paperSize="9" scale="75"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327"/>
  <sheetViews>
    <sheetView zoomScale="120" zoomScaleNormal="120" workbookViewId="0">
      <selection sqref="A1:E1"/>
    </sheetView>
  </sheetViews>
  <sheetFormatPr defaultColWidth="9.140625" defaultRowHeight="15"/>
  <cols>
    <col min="1" max="1" width="6.5703125" style="103" customWidth="1"/>
    <col min="2" max="2" width="57.7109375" style="101" customWidth="1"/>
    <col min="3" max="3" width="9.140625" style="103"/>
    <col min="4" max="4" width="13.42578125" style="104" customWidth="1"/>
    <col min="5" max="5" width="43.28515625" style="101" customWidth="1"/>
    <col min="6" max="1024" width="9.140625" style="101"/>
  </cols>
  <sheetData>
    <row r="1" spans="1:5" ht="16.5">
      <c r="A1" s="235" t="s">
        <v>210</v>
      </c>
      <c r="B1" s="235"/>
      <c r="C1" s="235"/>
      <c r="D1" s="235"/>
      <c r="E1" s="235"/>
    </row>
    <row r="2" spans="1:5">
      <c r="A2" s="139" t="s">
        <v>178</v>
      </c>
      <c r="B2" s="139"/>
      <c r="C2" s="139"/>
      <c r="D2" s="139"/>
      <c r="E2" s="139"/>
    </row>
    <row r="3" spans="1:5" ht="22.5" customHeight="1">
      <c r="A3" s="140" t="s">
        <v>43</v>
      </c>
      <c r="B3" s="140"/>
      <c r="C3" s="140"/>
      <c r="D3" s="140"/>
      <c r="E3" s="140"/>
    </row>
    <row r="4" spans="1:5">
      <c r="A4" s="1"/>
      <c r="B4" s="1"/>
      <c r="C4" s="1"/>
      <c r="D4" s="1"/>
      <c r="E4" s="33" t="s">
        <v>170</v>
      </c>
    </row>
    <row r="5" spans="1:5">
      <c r="A5" s="30"/>
      <c r="B5" s="69"/>
      <c r="C5" s="30"/>
      <c r="D5" s="70"/>
      <c r="E5" s="121" t="s">
        <v>179</v>
      </c>
    </row>
    <row r="6" spans="1:5">
      <c r="A6" s="30"/>
      <c r="B6" s="1" t="s">
        <v>180</v>
      </c>
      <c r="C6" s="31" t="s">
        <v>45</v>
      </c>
      <c r="D6" s="32" t="s">
        <v>46</v>
      </c>
      <c r="E6" s="121"/>
    </row>
    <row r="7" spans="1:5">
      <c r="A7" s="34"/>
      <c r="B7" s="35" t="s">
        <v>48</v>
      </c>
      <c r="C7" s="36"/>
      <c r="D7" s="36"/>
      <c r="E7" s="123"/>
    </row>
    <row r="8" spans="1:5">
      <c r="A8" s="1">
        <v>1</v>
      </c>
      <c r="B8" s="105" t="s">
        <v>50</v>
      </c>
      <c r="C8" s="1"/>
      <c r="D8" s="106" t="s">
        <v>21</v>
      </c>
      <c r="E8" s="105" t="s">
        <v>22</v>
      </c>
    </row>
    <row r="9" spans="1:5">
      <c r="A9" s="43"/>
      <c r="B9" s="44"/>
      <c r="C9" s="45"/>
      <c r="D9" s="46"/>
      <c r="E9" s="44" t="s">
        <v>51</v>
      </c>
    </row>
    <row r="10" spans="1:5">
      <c r="A10" s="47" t="s">
        <v>23</v>
      </c>
      <c r="B10" s="48" t="s">
        <v>52</v>
      </c>
      <c r="C10" s="49"/>
      <c r="D10" s="50">
        <v>1883.15</v>
      </c>
      <c r="E10" s="48" t="s">
        <v>166</v>
      </c>
    </row>
    <row r="11" spans="1:5">
      <c r="A11" s="47" t="s">
        <v>26</v>
      </c>
      <c r="B11" s="48" t="s">
        <v>54</v>
      </c>
      <c r="C11" s="43"/>
      <c r="D11" s="46"/>
      <c r="E11" s="44"/>
    </row>
    <row r="12" spans="1:5">
      <c r="A12" s="124"/>
      <c r="B12" s="57"/>
      <c r="C12" s="125"/>
      <c r="D12" s="56">
        <f>D10*C12</f>
        <v>0</v>
      </c>
      <c r="E12" s="57"/>
    </row>
    <row r="13" spans="1:5">
      <c r="A13" s="34" t="s">
        <v>55</v>
      </c>
      <c r="B13" s="116" t="s">
        <v>56</v>
      </c>
      <c r="C13" s="117"/>
      <c r="D13" s="118">
        <f>SUM(D10:D12)</f>
        <v>1883.15</v>
      </c>
      <c r="E13" s="63"/>
    </row>
    <row r="14" spans="1:5">
      <c r="A14" s="30"/>
      <c r="B14" s="69"/>
      <c r="C14" s="30"/>
      <c r="D14" s="70"/>
      <c r="E14" s="69"/>
    </row>
    <row r="15" spans="1:5">
      <c r="A15" s="71"/>
      <c r="B15" s="72" t="s">
        <v>57</v>
      </c>
      <c r="C15" s="73"/>
      <c r="D15" s="74"/>
      <c r="E15" s="75"/>
    </row>
    <row r="16" spans="1:5">
      <c r="A16" s="76"/>
      <c r="B16" s="77" t="s">
        <v>58</v>
      </c>
      <c r="C16" s="78" t="s">
        <v>20</v>
      </c>
      <c r="D16" s="79" t="s">
        <v>21</v>
      </c>
      <c r="E16" s="77" t="s">
        <v>22</v>
      </c>
    </row>
    <row r="17" spans="1:8">
      <c r="A17" s="55" t="s">
        <v>23</v>
      </c>
      <c r="B17" s="57" t="s">
        <v>157</v>
      </c>
      <c r="C17" s="80"/>
      <c r="D17" s="56">
        <f>((4*22)*4)-(D13*6%)</f>
        <v>239.011</v>
      </c>
      <c r="E17" s="57" t="s">
        <v>60</v>
      </c>
    </row>
    <row r="18" spans="1:8">
      <c r="A18" s="55" t="s">
        <v>26</v>
      </c>
      <c r="B18" s="57" t="s">
        <v>181</v>
      </c>
      <c r="C18" s="80">
        <v>0</v>
      </c>
      <c r="D18" s="56">
        <f>(24.54*80%)*22</f>
        <v>431.90400000000005</v>
      </c>
      <c r="E18" s="57" t="s">
        <v>156</v>
      </c>
    </row>
    <row r="19" spans="1:8">
      <c r="A19" s="55" t="s">
        <v>33</v>
      </c>
      <c r="B19" s="57" t="s">
        <v>182</v>
      </c>
      <c r="C19" s="80">
        <v>0</v>
      </c>
      <c r="D19" s="56">
        <v>41</v>
      </c>
      <c r="E19" s="57"/>
      <c r="H19" s="126"/>
    </row>
    <row r="20" spans="1:8">
      <c r="A20" s="55" t="s">
        <v>64</v>
      </c>
      <c r="B20" s="57" t="s">
        <v>65</v>
      </c>
      <c r="C20" s="80"/>
      <c r="D20" s="56">
        <v>5</v>
      </c>
      <c r="E20" s="57"/>
    </row>
    <row r="21" spans="1:8">
      <c r="A21" s="81"/>
      <c r="B21" s="77" t="s">
        <v>66</v>
      </c>
      <c r="C21" s="82">
        <f>SUM(C17:C20)</f>
        <v>0</v>
      </c>
      <c r="D21" s="79">
        <f>SUM(D17:D20)</f>
        <v>716.91500000000008</v>
      </c>
      <c r="E21" s="57"/>
    </row>
    <row r="22" spans="1:8">
      <c r="A22" s="30"/>
      <c r="B22" s="69"/>
      <c r="C22" s="30"/>
      <c r="D22" s="70"/>
      <c r="E22" s="69"/>
    </row>
    <row r="23" spans="1:8">
      <c r="A23" s="71"/>
      <c r="B23" s="72" t="s">
        <v>67</v>
      </c>
      <c r="C23" s="73"/>
      <c r="D23" s="74"/>
      <c r="E23" s="75"/>
    </row>
    <row r="24" spans="1:8">
      <c r="A24" s="76"/>
      <c r="B24" s="77" t="s">
        <v>68</v>
      </c>
      <c r="C24" s="78" t="s">
        <v>20</v>
      </c>
      <c r="D24" s="79" t="s">
        <v>21</v>
      </c>
      <c r="E24" s="77" t="s">
        <v>22</v>
      </c>
    </row>
    <row r="25" spans="1:8">
      <c r="A25" s="55" t="s">
        <v>23</v>
      </c>
      <c r="B25" s="57" t="s">
        <v>69</v>
      </c>
      <c r="C25" s="80">
        <v>0.2</v>
      </c>
      <c r="D25" s="56">
        <f>D13*C25</f>
        <v>376.63000000000005</v>
      </c>
      <c r="E25" s="57" t="s">
        <v>70</v>
      </c>
    </row>
    <row r="26" spans="1:8">
      <c r="A26" s="55" t="s">
        <v>26</v>
      </c>
      <c r="B26" s="57" t="s">
        <v>71</v>
      </c>
      <c r="C26" s="80">
        <v>0.08</v>
      </c>
      <c r="D26" s="56">
        <f t="shared" ref="D26:D32" si="0">D$13*C26</f>
        <v>150.65200000000002</v>
      </c>
      <c r="E26" s="57" t="s">
        <v>72</v>
      </c>
    </row>
    <row r="27" spans="1:8">
      <c r="A27" s="55" t="s">
        <v>33</v>
      </c>
      <c r="B27" s="57" t="s">
        <v>73</v>
      </c>
      <c r="C27" s="80">
        <v>2.5000000000000001E-2</v>
      </c>
      <c r="D27" s="56">
        <f t="shared" si="0"/>
        <v>47.078750000000007</v>
      </c>
      <c r="E27" s="57" t="s">
        <v>74</v>
      </c>
    </row>
    <row r="28" spans="1:8">
      <c r="A28" s="55" t="s">
        <v>64</v>
      </c>
      <c r="B28" s="57" t="s">
        <v>75</v>
      </c>
      <c r="C28" s="80">
        <v>0.01</v>
      </c>
      <c r="D28" s="56">
        <f t="shared" si="0"/>
        <v>18.831500000000002</v>
      </c>
      <c r="E28" s="57" t="s">
        <v>76</v>
      </c>
    </row>
    <row r="29" spans="1:8">
      <c r="A29" s="55" t="s">
        <v>77</v>
      </c>
      <c r="B29" s="57" t="s">
        <v>78</v>
      </c>
      <c r="C29" s="80">
        <v>2.5000000000000001E-2</v>
      </c>
      <c r="D29" s="56">
        <f t="shared" si="0"/>
        <v>47.078750000000007</v>
      </c>
      <c r="E29" s="57" t="s">
        <v>79</v>
      </c>
    </row>
    <row r="30" spans="1:8">
      <c r="A30" s="55" t="s">
        <v>80</v>
      </c>
      <c r="B30" s="57" t="s">
        <v>81</v>
      </c>
      <c r="C30" s="80">
        <v>2E-3</v>
      </c>
      <c r="D30" s="56">
        <f t="shared" si="0"/>
        <v>3.7663000000000002</v>
      </c>
      <c r="E30" s="57" t="s">
        <v>82</v>
      </c>
    </row>
    <row r="31" spans="1:8">
      <c r="A31" s="55" t="s">
        <v>83</v>
      </c>
      <c r="B31" s="57" t="s">
        <v>84</v>
      </c>
      <c r="C31" s="80">
        <v>6.0000000000000001E-3</v>
      </c>
      <c r="D31" s="56">
        <f t="shared" si="0"/>
        <v>11.298900000000001</v>
      </c>
      <c r="E31" s="57" t="s">
        <v>85</v>
      </c>
    </row>
    <row r="32" spans="1:8">
      <c r="A32" s="157" t="s">
        <v>86</v>
      </c>
      <c r="B32" s="181" t="s">
        <v>87</v>
      </c>
      <c r="C32" s="182">
        <v>0.02</v>
      </c>
      <c r="D32" s="179">
        <f t="shared" si="0"/>
        <v>37.663000000000004</v>
      </c>
      <c r="E32" s="181" t="s">
        <v>88</v>
      </c>
    </row>
    <row r="33" spans="1:5">
      <c r="A33" s="157"/>
      <c r="B33" s="185" t="s">
        <v>89</v>
      </c>
      <c r="C33" s="186">
        <f>SUM(C25:C32)</f>
        <v>0.3680000000000001</v>
      </c>
      <c r="D33" s="187">
        <f>SUM(D25:D32)</f>
        <v>692.99920000000009</v>
      </c>
      <c r="E33" s="181"/>
    </row>
    <row r="34" spans="1:5">
      <c r="A34" s="30"/>
      <c r="B34" s="69"/>
      <c r="C34" s="30"/>
      <c r="D34" s="70"/>
      <c r="E34" s="69"/>
    </row>
    <row r="35" spans="1:5">
      <c r="A35" s="71"/>
      <c r="B35" s="72" t="s">
        <v>90</v>
      </c>
      <c r="C35" s="73"/>
      <c r="D35" s="74"/>
      <c r="E35" s="75"/>
    </row>
    <row r="36" spans="1:5">
      <c r="A36" s="76"/>
      <c r="B36" s="77"/>
      <c r="C36" s="78" t="s">
        <v>20</v>
      </c>
      <c r="D36" s="79" t="s">
        <v>21</v>
      </c>
      <c r="E36" s="77" t="s">
        <v>22</v>
      </c>
    </row>
    <row r="37" spans="1:5">
      <c r="A37" s="55" t="s">
        <v>23</v>
      </c>
      <c r="B37" s="57" t="s">
        <v>91</v>
      </c>
      <c r="C37" s="80">
        <v>8.3299999999999999E-2</v>
      </c>
      <c r="D37" s="56">
        <f>D$13*C37</f>
        <v>156.86639500000001</v>
      </c>
      <c r="E37" s="57" t="s">
        <v>92</v>
      </c>
    </row>
    <row r="38" spans="1:5">
      <c r="A38" s="55" t="s">
        <v>26</v>
      </c>
      <c r="B38" s="52" t="s">
        <v>93</v>
      </c>
      <c r="C38" s="83">
        <v>8.3299999999999999E-2</v>
      </c>
      <c r="D38" s="56">
        <f>D$13*C38</f>
        <v>156.86639500000001</v>
      </c>
      <c r="E38" s="84" t="s">
        <v>94</v>
      </c>
    </row>
    <row r="39" spans="1:5">
      <c r="A39" s="55" t="s">
        <v>33</v>
      </c>
      <c r="B39" s="57" t="s">
        <v>95</v>
      </c>
      <c r="C39" s="80">
        <v>2.7799999999999998E-2</v>
      </c>
      <c r="D39" s="56">
        <f>D$13*C39</f>
        <v>52.351570000000002</v>
      </c>
      <c r="E39" s="57" t="s">
        <v>96</v>
      </c>
    </row>
    <row r="40" spans="1:5">
      <c r="A40" s="85"/>
      <c r="B40" s="86" t="s">
        <v>97</v>
      </c>
      <c r="C40" s="87">
        <f>SUM(C37:C39)</f>
        <v>0.19439999999999999</v>
      </c>
      <c r="D40" s="88">
        <f>SUM(D37:D39)</f>
        <v>366.08436</v>
      </c>
      <c r="E40" s="44"/>
    </row>
    <row r="41" spans="1:5">
      <c r="A41" s="109"/>
      <c r="B41" s="44"/>
      <c r="C41" s="110"/>
      <c r="D41" s="46"/>
      <c r="E41" s="111" t="s">
        <v>98</v>
      </c>
    </row>
    <row r="42" spans="1:5">
      <c r="A42" s="194" t="s">
        <v>33</v>
      </c>
      <c r="B42" s="153" t="s">
        <v>99</v>
      </c>
      <c r="C42" s="154">
        <f>C40*C33</f>
        <v>7.1539200000000011E-2</v>
      </c>
      <c r="D42" s="155">
        <f>D$13*C42</f>
        <v>134.71904448000004</v>
      </c>
      <c r="E42" s="195" t="s">
        <v>100</v>
      </c>
    </row>
    <row r="43" spans="1:5">
      <c r="A43" s="229"/>
      <c r="B43" s="199" t="s">
        <v>101</v>
      </c>
      <c r="C43" s="207">
        <f>SUM(C40:C42)</f>
        <v>0.26593919999999999</v>
      </c>
      <c r="D43" s="208">
        <f>SUM(D40:D42)</f>
        <v>500.80340448000004</v>
      </c>
      <c r="E43" s="181"/>
    </row>
    <row r="44" spans="1:5">
      <c r="A44" s="30"/>
      <c r="B44" s="69"/>
      <c r="C44" s="93"/>
      <c r="D44" s="70"/>
      <c r="E44" s="69"/>
    </row>
    <row r="45" spans="1:5">
      <c r="A45" s="142"/>
      <c r="B45" s="143" t="s">
        <v>102</v>
      </c>
      <c r="C45" s="144"/>
      <c r="D45" s="145"/>
      <c r="E45" s="146"/>
    </row>
    <row r="46" spans="1:5">
      <c r="A46" s="158"/>
      <c r="B46" s="159"/>
      <c r="C46" s="200" t="s">
        <v>20</v>
      </c>
      <c r="D46" s="161" t="s">
        <v>21</v>
      </c>
      <c r="E46" s="159" t="s">
        <v>22</v>
      </c>
    </row>
    <row r="47" spans="1:5">
      <c r="A47" s="201" t="s">
        <v>23</v>
      </c>
      <c r="B47" s="191" t="s">
        <v>103</v>
      </c>
      <c r="C47" s="188">
        <v>6.9999999999999999E-4</v>
      </c>
      <c r="D47" s="192">
        <f>D$13*C47</f>
        <v>1.3182050000000001</v>
      </c>
      <c r="E47" s="191" t="s">
        <v>104</v>
      </c>
    </row>
    <row r="48" spans="1:5">
      <c r="A48" s="202"/>
      <c r="B48" s="183"/>
      <c r="C48" s="160"/>
      <c r="D48" s="189"/>
      <c r="E48" s="183" t="s">
        <v>105</v>
      </c>
    </row>
    <row r="49" spans="1:5">
      <c r="A49" s="152"/>
      <c r="B49" s="153"/>
      <c r="C49" s="154"/>
      <c r="D49" s="155"/>
      <c r="E49" s="153" t="s">
        <v>106</v>
      </c>
    </row>
    <row r="50" spans="1:5">
      <c r="A50" s="203"/>
      <c r="B50" s="196" t="s">
        <v>97</v>
      </c>
      <c r="C50" s="204">
        <f>SUM(C47:C49)</f>
        <v>6.9999999999999999E-4</v>
      </c>
      <c r="D50" s="205">
        <f>SUM(D47:D49)</f>
        <v>1.3182050000000001</v>
      </c>
      <c r="E50" s="183"/>
    </row>
    <row r="51" spans="1:5">
      <c r="A51" s="190"/>
      <c r="B51" s="197"/>
      <c r="C51" s="188"/>
      <c r="D51" s="192"/>
      <c r="E51" s="193" t="s">
        <v>98</v>
      </c>
    </row>
    <row r="52" spans="1:5">
      <c r="A52" s="194" t="s">
        <v>26</v>
      </c>
      <c r="B52" s="198" t="s">
        <v>99</v>
      </c>
      <c r="C52" s="154">
        <f>C50*C33</f>
        <v>2.5760000000000008E-4</v>
      </c>
      <c r="D52" s="155">
        <f>D$13*C52</f>
        <v>0.48509944000000016</v>
      </c>
      <c r="E52" s="195"/>
    </row>
    <row r="53" spans="1:5">
      <c r="A53" s="206"/>
      <c r="B53" s="199" t="s">
        <v>107</v>
      </c>
      <c r="C53" s="207">
        <f>SUM(C50:C52)</f>
        <v>9.5760000000000007E-4</v>
      </c>
      <c r="D53" s="208">
        <f>SUM(D50:D52)</f>
        <v>1.8033044400000002</v>
      </c>
      <c r="E53" s="181"/>
    </row>
    <row r="54" spans="1:5">
      <c r="A54" s="30"/>
      <c r="B54" s="69"/>
      <c r="C54" s="30"/>
      <c r="D54" s="70"/>
      <c r="E54" s="69"/>
    </row>
    <row r="55" spans="1:5">
      <c r="A55" s="142"/>
      <c r="B55" s="143" t="s">
        <v>108</v>
      </c>
      <c r="C55" s="144"/>
      <c r="D55" s="145"/>
      <c r="E55" s="146"/>
    </row>
    <row r="56" spans="1:5">
      <c r="A56" s="142"/>
      <c r="B56" s="159"/>
      <c r="C56" s="209" t="s">
        <v>20</v>
      </c>
      <c r="D56" s="178" t="s">
        <v>21</v>
      </c>
      <c r="E56" s="148" t="s">
        <v>22</v>
      </c>
    </row>
    <row r="57" spans="1:5">
      <c r="A57" s="190"/>
      <c r="B57" s="191"/>
      <c r="C57" s="201"/>
      <c r="D57" s="210"/>
      <c r="E57" s="211" t="s">
        <v>109</v>
      </c>
    </row>
    <row r="58" spans="1:5">
      <c r="A58" s="212" t="s">
        <v>23</v>
      </c>
      <c r="B58" s="183" t="s">
        <v>110</v>
      </c>
      <c r="C58" s="160">
        <f>5%*8.33%</f>
        <v>4.1650000000000003E-3</v>
      </c>
      <c r="D58" s="213">
        <f>D$13*C58</f>
        <v>7.8433197500000009</v>
      </c>
      <c r="E58" s="211" t="s">
        <v>111</v>
      </c>
    </row>
    <row r="59" spans="1:5">
      <c r="A59" s="194"/>
      <c r="B59" s="153"/>
      <c r="C59" s="154"/>
      <c r="D59" s="214"/>
      <c r="E59" s="195" t="s">
        <v>112</v>
      </c>
    </row>
    <row r="60" spans="1:5">
      <c r="A60" s="202"/>
      <c r="B60" s="183"/>
      <c r="C60" s="160"/>
      <c r="D60" s="189"/>
      <c r="E60" s="193" t="s">
        <v>113</v>
      </c>
    </row>
    <row r="61" spans="1:5">
      <c r="A61" s="152" t="s">
        <v>26</v>
      </c>
      <c r="B61" s="153" t="s">
        <v>114</v>
      </c>
      <c r="C61" s="154">
        <f>C58*8%</f>
        <v>3.3320000000000002E-4</v>
      </c>
      <c r="D61" s="155">
        <f>D$13*C61</f>
        <v>0.62746558000000008</v>
      </c>
      <c r="E61" s="195" t="s">
        <v>115</v>
      </c>
    </row>
    <row r="62" spans="1:5">
      <c r="A62" s="201"/>
      <c r="B62" s="191" t="s">
        <v>116</v>
      </c>
      <c r="C62" s="188"/>
      <c r="D62" s="192"/>
      <c r="E62" s="191" t="s">
        <v>117</v>
      </c>
    </row>
    <row r="63" spans="1:5">
      <c r="A63" s="152" t="s">
        <v>33</v>
      </c>
      <c r="B63" s="153" t="s">
        <v>118</v>
      </c>
      <c r="C63" s="154">
        <v>0.02</v>
      </c>
      <c r="D63" s="155">
        <f>D$13*C63</f>
        <v>37.663000000000004</v>
      </c>
      <c r="E63" s="153"/>
    </row>
    <row r="64" spans="1:5">
      <c r="A64" s="201"/>
      <c r="B64" s="191"/>
      <c r="C64" s="215"/>
      <c r="D64" s="192"/>
      <c r="E64" s="193" t="s">
        <v>119</v>
      </c>
    </row>
    <row r="65" spans="1:5">
      <c r="A65" s="202" t="s">
        <v>64</v>
      </c>
      <c r="B65" s="183" t="s">
        <v>120</v>
      </c>
      <c r="C65" s="216">
        <f>(7/30)/12</f>
        <v>1.9444444444444445E-2</v>
      </c>
      <c r="D65" s="189">
        <f>D$13*C65</f>
        <v>36.616805555555558</v>
      </c>
      <c r="E65" s="211" t="s">
        <v>121</v>
      </c>
    </row>
    <row r="66" spans="1:5">
      <c r="A66" s="152"/>
      <c r="B66" s="183"/>
      <c r="C66" s="217"/>
      <c r="D66" s="155"/>
      <c r="E66" s="211" t="s">
        <v>122</v>
      </c>
    </row>
    <row r="67" spans="1:5">
      <c r="A67" s="212" t="s">
        <v>77</v>
      </c>
      <c r="B67" s="191" t="s">
        <v>99</v>
      </c>
      <c r="C67" s="218">
        <f>C65*C33</f>
        <v>7.1555555555555574E-3</v>
      </c>
      <c r="D67" s="189">
        <f>D$13*C67</f>
        <v>13.474984444444448</v>
      </c>
      <c r="E67" s="191" t="s">
        <v>123</v>
      </c>
    </row>
    <row r="68" spans="1:5">
      <c r="A68" s="212"/>
      <c r="B68" s="153"/>
      <c r="C68" s="218"/>
      <c r="D68" s="219"/>
      <c r="E68" s="153" t="s">
        <v>124</v>
      </c>
    </row>
    <row r="69" spans="1:5">
      <c r="A69" s="201"/>
      <c r="B69" s="191" t="s">
        <v>116</v>
      </c>
      <c r="C69" s="188"/>
      <c r="D69" s="192"/>
      <c r="E69" s="183" t="s">
        <v>117</v>
      </c>
    </row>
    <row r="70" spans="1:5">
      <c r="A70" s="152" t="s">
        <v>80</v>
      </c>
      <c r="B70" s="153" t="s">
        <v>125</v>
      </c>
      <c r="C70" s="154">
        <v>0.02</v>
      </c>
      <c r="D70" s="155">
        <f>D$13*C70</f>
        <v>37.663000000000004</v>
      </c>
      <c r="E70" s="153"/>
    </row>
    <row r="71" spans="1:5">
      <c r="A71" s="184"/>
      <c r="B71" s="185" t="s">
        <v>126</v>
      </c>
      <c r="C71" s="186">
        <f>SUM(C58:C70)</f>
        <v>7.10982E-2</v>
      </c>
      <c r="D71" s="187">
        <f>SUM(D58:D70)</f>
        <v>133.88857533000001</v>
      </c>
      <c r="E71" s="181"/>
    </row>
    <row r="72" spans="1:5">
      <c r="A72" s="30"/>
      <c r="B72" s="69"/>
      <c r="C72" s="93"/>
      <c r="D72" s="70"/>
      <c r="E72" s="69"/>
    </row>
    <row r="73" spans="1:5">
      <c r="A73" s="142"/>
      <c r="B73" s="143" t="s">
        <v>127</v>
      </c>
      <c r="C73" s="144"/>
      <c r="D73" s="145"/>
      <c r="E73" s="146"/>
    </row>
    <row r="74" spans="1:5">
      <c r="A74" s="233"/>
      <c r="B74" s="151"/>
      <c r="C74" s="234" t="s">
        <v>20</v>
      </c>
      <c r="D74" s="178" t="s">
        <v>21</v>
      </c>
      <c r="E74" s="151" t="s">
        <v>22</v>
      </c>
    </row>
    <row r="75" spans="1:5">
      <c r="A75" s="201"/>
      <c r="B75" s="191"/>
      <c r="C75" s="201"/>
      <c r="D75" s="192"/>
      <c r="E75" s="191" t="s">
        <v>183</v>
      </c>
    </row>
    <row r="76" spans="1:5">
      <c r="A76" s="202" t="s">
        <v>23</v>
      </c>
      <c r="B76" s="183" t="s">
        <v>128</v>
      </c>
      <c r="C76" s="160">
        <f>(5/30)/12</f>
        <v>1.3888888888888888E-2</v>
      </c>
      <c r="D76" s="189">
        <f>D$13*C76</f>
        <v>26.15486111111111</v>
      </c>
      <c r="E76" s="211" t="s">
        <v>129</v>
      </c>
    </row>
    <row r="77" spans="1:5">
      <c r="A77" s="190"/>
      <c r="B77" s="191"/>
      <c r="C77" s="220"/>
      <c r="D77" s="192"/>
      <c r="E77" s="191" t="s">
        <v>130</v>
      </c>
    </row>
    <row r="78" spans="1:5">
      <c r="A78" s="212" t="s">
        <v>26</v>
      </c>
      <c r="B78" s="183" t="s">
        <v>131</v>
      </c>
      <c r="C78" s="218">
        <v>2.1000000000000001E-4</v>
      </c>
      <c r="D78" s="189">
        <f>D$13*C78</f>
        <v>0.39546150000000002</v>
      </c>
      <c r="E78" s="183" t="s">
        <v>132</v>
      </c>
    </row>
    <row r="79" spans="1:5">
      <c r="A79" s="194"/>
      <c r="B79" s="153"/>
      <c r="C79" s="221"/>
      <c r="D79" s="155"/>
      <c r="E79" s="153" t="s">
        <v>133</v>
      </c>
    </row>
    <row r="80" spans="1:5">
      <c r="A80" s="202"/>
      <c r="B80" s="183"/>
      <c r="C80" s="216"/>
      <c r="D80" s="189"/>
      <c r="E80" s="173" t="s">
        <v>134</v>
      </c>
    </row>
    <row r="81" spans="1:5">
      <c r="A81" s="202" t="s">
        <v>33</v>
      </c>
      <c r="B81" s="183" t="s">
        <v>135</v>
      </c>
      <c r="C81" s="216">
        <f>(3/30)/12</f>
        <v>8.3333333333333332E-3</v>
      </c>
      <c r="D81" s="189">
        <f>D$13*C81</f>
        <v>15.692916666666667</v>
      </c>
      <c r="E81" s="211" t="s">
        <v>136</v>
      </c>
    </row>
    <row r="82" spans="1:5">
      <c r="A82" s="152"/>
      <c r="B82" s="183"/>
      <c r="C82" s="217"/>
      <c r="D82" s="155"/>
      <c r="E82" s="211" t="s">
        <v>137</v>
      </c>
    </row>
    <row r="83" spans="1:5">
      <c r="A83" s="212" t="s">
        <v>64</v>
      </c>
      <c r="B83" s="191" t="s">
        <v>138</v>
      </c>
      <c r="C83" s="218">
        <f>(15/30)/12*0.1</f>
        <v>4.1666666666666666E-3</v>
      </c>
      <c r="D83" s="189">
        <f>D$13*C83</f>
        <v>7.8464583333333335</v>
      </c>
      <c r="E83" s="191" t="s">
        <v>139</v>
      </c>
    </row>
    <row r="84" spans="1:5">
      <c r="A84" s="212"/>
      <c r="B84" s="153"/>
      <c r="C84" s="218"/>
      <c r="D84" s="219"/>
      <c r="E84" s="153" t="s">
        <v>140</v>
      </c>
    </row>
    <row r="85" spans="1:5">
      <c r="A85" s="184"/>
      <c r="B85" s="185" t="s">
        <v>39</v>
      </c>
      <c r="C85" s="186">
        <f>SUM(C76:C84)</f>
        <v>2.6598888888888887E-2</v>
      </c>
      <c r="D85" s="187">
        <f>SUM(D76:D84)</f>
        <v>50.089697611111106</v>
      </c>
      <c r="E85" s="181"/>
    </row>
    <row r="86" spans="1:5">
      <c r="A86" s="157" t="s">
        <v>77</v>
      </c>
      <c r="B86" s="181" t="s">
        <v>141</v>
      </c>
      <c r="C86" s="188">
        <f>C85*C33</f>
        <v>9.7883911111111138E-3</v>
      </c>
      <c r="D86" s="189">
        <f>D$13*C86</f>
        <v>18.433008720888896</v>
      </c>
      <c r="E86" s="191" t="s">
        <v>142</v>
      </c>
    </row>
    <row r="87" spans="1:5">
      <c r="A87" s="222"/>
      <c r="B87" s="223" t="s">
        <v>143</v>
      </c>
      <c r="C87" s="222"/>
      <c r="D87" s="224">
        <f>SUM(D85:D86)</f>
        <v>68.522706331999998</v>
      </c>
      <c r="E87" s="153" t="s">
        <v>144</v>
      </c>
    </row>
    <row r="88" spans="1:5">
      <c r="A88" s="24"/>
      <c r="B88" s="25"/>
      <c r="C88" s="24"/>
      <c r="D88" s="26"/>
      <c r="E88" s="28"/>
    </row>
    <row r="89" spans="1:5">
      <c r="A89" s="157"/>
      <c r="B89" s="185" t="s">
        <v>145</v>
      </c>
      <c r="C89" s="186"/>
      <c r="D89" s="187">
        <f>D87+D71+D53+D43+D33+D21+D13</f>
        <v>3998.0821905820003</v>
      </c>
      <c r="E89" s="181"/>
    </row>
    <row r="90" spans="1:5">
      <c r="A90" s="164"/>
      <c r="B90" s="165"/>
      <c r="C90" s="225"/>
      <c r="D90" s="167"/>
      <c r="E90" s="173"/>
    </row>
    <row r="91" spans="1:5" ht="15.75">
      <c r="A91" s="164"/>
      <c r="B91" s="185" t="s">
        <v>146</v>
      </c>
      <c r="C91" s="186"/>
      <c r="D91" s="226" t="s">
        <v>184</v>
      </c>
      <c r="E91" s="227">
        <f>D89*D91</f>
        <v>3998.0821905820003</v>
      </c>
    </row>
    <row r="92" spans="1:5">
      <c r="A92" s="30"/>
      <c r="B92" s="69"/>
      <c r="C92" s="30"/>
      <c r="D92" s="70"/>
      <c r="E92" s="69"/>
    </row>
    <row r="93" spans="1:5">
      <c r="A93" s="142"/>
      <c r="B93" s="143" t="s">
        <v>19</v>
      </c>
      <c r="C93" s="144"/>
      <c r="D93" s="145"/>
      <c r="E93" s="146"/>
    </row>
    <row r="94" spans="1:5">
      <c r="A94" s="147"/>
      <c r="B94" s="148"/>
      <c r="C94" s="149" t="s">
        <v>20</v>
      </c>
      <c r="D94" s="150" t="s">
        <v>21</v>
      </c>
      <c r="E94" s="151" t="s">
        <v>22</v>
      </c>
    </row>
    <row r="95" spans="1:5">
      <c r="A95" s="152" t="s">
        <v>23</v>
      </c>
      <c r="B95" s="153" t="s">
        <v>24</v>
      </c>
      <c r="C95" s="154">
        <v>0</v>
      </c>
      <c r="D95" s="155">
        <f>E91*C95</f>
        <v>0</v>
      </c>
      <c r="E95" s="156" t="s">
        <v>25</v>
      </c>
    </row>
    <row r="96" spans="1:5">
      <c r="A96" s="157" t="s">
        <v>26</v>
      </c>
      <c r="B96" s="153" t="s">
        <v>27</v>
      </c>
      <c r="C96" s="154">
        <v>0</v>
      </c>
      <c r="D96" s="179">
        <f>(E91+D95)*C96</f>
        <v>0</v>
      </c>
      <c r="E96" s="156" t="s">
        <v>28</v>
      </c>
    </row>
    <row r="97" spans="1:5">
      <c r="A97" s="201"/>
      <c r="B97" s="159" t="s">
        <v>29</v>
      </c>
      <c r="C97" s="160"/>
      <c r="D97" s="161">
        <f>SUM(D95:D96)</f>
        <v>0</v>
      </c>
      <c r="E97" s="162"/>
    </row>
    <row r="98" spans="1:5">
      <c r="A98" s="229" t="s">
        <v>148</v>
      </c>
      <c r="B98" s="228" t="s">
        <v>149</v>
      </c>
      <c r="C98" s="230"/>
      <c r="D98" s="231"/>
      <c r="E98" s="232"/>
    </row>
    <row r="99" spans="1:5">
      <c r="A99" s="164"/>
      <c r="B99" s="165"/>
      <c r="C99" s="166"/>
      <c r="D99" s="167"/>
      <c r="E99" s="168"/>
    </row>
    <row r="100" spans="1:5">
      <c r="A100" s="169"/>
      <c r="B100" s="170" t="s">
        <v>31</v>
      </c>
      <c r="C100" s="171"/>
      <c r="D100" s="150">
        <f>(D97+E91)/(1-6.65%)</f>
        <v>4282.8946872865563</v>
      </c>
      <c r="E100" s="172"/>
    </row>
    <row r="101" spans="1:5">
      <c r="A101" s="30"/>
      <c r="B101" s="69"/>
      <c r="C101" s="93"/>
      <c r="D101" s="70"/>
      <c r="E101" s="100"/>
    </row>
    <row r="102" spans="1:5">
      <c r="A102" s="142"/>
      <c r="B102" s="143" t="s">
        <v>32</v>
      </c>
      <c r="C102" s="175"/>
      <c r="D102" s="176"/>
      <c r="E102" s="177"/>
    </row>
    <row r="103" spans="1:5">
      <c r="A103" s="147"/>
      <c r="B103" s="148"/>
      <c r="C103" s="149" t="s">
        <v>20</v>
      </c>
      <c r="D103" s="178" t="s">
        <v>21</v>
      </c>
      <c r="E103" s="151" t="s">
        <v>22</v>
      </c>
    </row>
    <row r="104" spans="1:5">
      <c r="A104" s="152" t="s">
        <v>33</v>
      </c>
      <c r="B104" s="153" t="s">
        <v>34</v>
      </c>
      <c r="C104" s="154"/>
      <c r="D104" s="179"/>
      <c r="E104" s="180" t="s">
        <v>35</v>
      </c>
    </row>
    <row r="105" spans="1:5">
      <c r="A105" s="157"/>
      <c r="B105" s="181" t="s">
        <v>36</v>
      </c>
      <c r="C105" s="182">
        <v>1.6500000000000001E-2</v>
      </c>
      <c r="D105" s="179">
        <f>$D$100*C105</f>
        <v>70.66776234022818</v>
      </c>
      <c r="E105" s="183"/>
    </row>
    <row r="106" spans="1:5">
      <c r="A106" s="157"/>
      <c r="B106" s="181" t="s">
        <v>37</v>
      </c>
      <c r="C106" s="182">
        <v>0.03</v>
      </c>
      <c r="D106" s="179">
        <f>$D$100*C106</f>
        <v>128.48684061859669</v>
      </c>
      <c r="E106" s="183"/>
    </row>
    <row r="107" spans="1:5">
      <c r="A107" s="157"/>
      <c r="B107" s="181" t="s">
        <v>38</v>
      </c>
      <c r="C107" s="182">
        <v>0.03</v>
      </c>
      <c r="D107" s="179">
        <f>$D$100*C107</f>
        <v>128.48684061859669</v>
      </c>
      <c r="E107" s="183"/>
    </row>
    <row r="108" spans="1:5">
      <c r="A108" s="157"/>
      <c r="B108" s="181"/>
      <c r="C108" s="182">
        <v>0</v>
      </c>
      <c r="D108" s="179"/>
      <c r="E108" s="183"/>
    </row>
    <row r="109" spans="1:5">
      <c r="A109" s="184"/>
      <c r="B109" s="185" t="s">
        <v>39</v>
      </c>
      <c r="C109" s="186">
        <f>SUM(C105:C108)</f>
        <v>7.6499999999999999E-2</v>
      </c>
      <c r="D109" s="187">
        <f>SUM(D105:D108)</f>
        <v>327.64144357742157</v>
      </c>
      <c r="E109" s="153"/>
    </row>
    <row r="110" spans="1:5">
      <c r="A110" s="157"/>
      <c r="B110" s="181"/>
      <c r="C110" s="188"/>
      <c r="D110" s="189"/>
      <c r="E110" s="181"/>
    </row>
    <row r="111" spans="1:5">
      <c r="A111" s="157"/>
      <c r="B111" s="185" t="s">
        <v>40</v>
      </c>
      <c r="C111" s="157"/>
      <c r="D111" s="187">
        <f>D109+D100</f>
        <v>4610.5361308639776</v>
      </c>
      <c r="E111" s="181"/>
    </row>
    <row r="112" spans="1:5">
      <c r="A112" s="157"/>
      <c r="B112" s="185"/>
      <c r="C112" s="157"/>
      <c r="D112" s="187"/>
      <c r="E112" s="181"/>
    </row>
    <row r="113" spans="1:5">
      <c r="A113" s="157"/>
      <c r="B113" s="185"/>
      <c r="C113" s="157"/>
      <c r="D113" s="187"/>
      <c r="E113" s="181"/>
    </row>
    <row r="114" spans="1:5">
      <c r="A114" s="157"/>
      <c r="B114" s="185" t="s">
        <v>41</v>
      </c>
      <c r="C114" s="157">
        <v>12</v>
      </c>
      <c r="D114" s="187">
        <f>D111*C114</f>
        <v>55326.433570367735</v>
      </c>
      <c r="E114" s="181"/>
    </row>
    <row r="115" spans="1:5" s="101" customFormat="1" ht="9"/>
    <row r="116" spans="1:5" s="101" customFormat="1" ht="9"/>
    <row r="117" spans="1:5" s="101" customFormat="1" ht="15.75">
      <c r="B117" s="102" t="s">
        <v>150</v>
      </c>
    </row>
    <row r="118" spans="1:5" s="101" customFormat="1" ht="9"/>
    <row r="119" spans="1:5" s="101" customFormat="1" ht="9">
      <c r="D119" s="127"/>
    </row>
    <row r="120" spans="1:5" s="101" customFormat="1" ht="9"/>
    <row r="121" spans="1:5" s="101" customFormat="1" ht="9"/>
    <row r="122" spans="1:5" s="101" customFormat="1" ht="9"/>
    <row r="123" spans="1:5" s="101" customFormat="1" ht="9"/>
    <row r="124" spans="1:5" s="101" customFormat="1" ht="9"/>
    <row r="125" spans="1:5" s="101" customFormat="1" ht="9"/>
    <row r="126" spans="1:5" s="101" customFormat="1" ht="9"/>
    <row r="127" spans="1:5" s="101" customFormat="1" ht="9"/>
    <row r="128" spans="1:5" s="101" customFormat="1" ht="9"/>
    <row r="129" s="101" customFormat="1" ht="9"/>
    <row r="130" s="101" customFormat="1" ht="9"/>
    <row r="131" s="101" customFormat="1" ht="9"/>
    <row r="132" s="101" customFormat="1" ht="9"/>
    <row r="133" s="101" customFormat="1" ht="9"/>
    <row r="134" s="101" customFormat="1" ht="9"/>
    <row r="135" s="101" customFormat="1" ht="9"/>
    <row r="136" s="101" customFormat="1" ht="9"/>
    <row r="137" s="101" customFormat="1" ht="9"/>
    <row r="138" s="101" customFormat="1" ht="9"/>
    <row r="139" s="101" customFormat="1" ht="9"/>
    <row r="140" s="101" customFormat="1" ht="9"/>
    <row r="141" s="101" customFormat="1" ht="9"/>
    <row r="142" s="101" customFormat="1" ht="9"/>
    <row r="143" s="101" customFormat="1" ht="9"/>
    <row r="144" s="101" customFormat="1" ht="9"/>
    <row r="145" s="101" customFormat="1" ht="9"/>
    <row r="146" s="101" customFormat="1" ht="9"/>
    <row r="147" s="101" customFormat="1" ht="9"/>
    <row r="148" s="101" customFormat="1" ht="9"/>
    <row r="149" s="101" customFormat="1" ht="9"/>
    <row r="150" s="101" customFormat="1" ht="9"/>
    <row r="151" s="101" customFormat="1" ht="9"/>
    <row r="152" s="101" customFormat="1" ht="9"/>
    <row r="153" s="101" customFormat="1" ht="9"/>
    <row r="154" s="101" customFormat="1" ht="9"/>
    <row r="155" s="101" customFormat="1" ht="9"/>
    <row r="156" s="101" customFormat="1" ht="9"/>
    <row r="157" s="101" customFormat="1" ht="9"/>
    <row r="158" s="101" customFormat="1" ht="9"/>
    <row r="159" s="101" customFormat="1" ht="9"/>
    <row r="160" s="101" customFormat="1" ht="9"/>
    <row r="161" s="101" customFormat="1" ht="9"/>
    <row r="162" s="101" customFormat="1" ht="9"/>
    <row r="163" s="101" customFormat="1" ht="9"/>
    <row r="164" s="101" customFormat="1" ht="9"/>
    <row r="165" s="101" customFormat="1" ht="9"/>
    <row r="166" s="101" customFormat="1" ht="9"/>
    <row r="167" s="101" customFormat="1" ht="9"/>
    <row r="168" s="101" customFormat="1" ht="9"/>
    <row r="169" s="101" customFormat="1" ht="9"/>
    <row r="170" s="101" customFormat="1" ht="9"/>
    <row r="171" s="101" customFormat="1" ht="9"/>
    <row r="172" s="101" customFormat="1" ht="9"/>
    <row r="173" s="101" customFormat="1" ht="9"/>
    <row r="174" s="101" customFormat="1" ht="9"/>
    <row r="175" s="101" customFormat="1" ht="9"/>
    <row r="176" s="101" customFormat="1" ht="9"/>
    <row r="177" s="101" customFormat="1" ht="9"/>
    <row r="178" s="101" customFormat="1" ht="9"/>
    <row r="179" s="101" customFormat="1" ht="9"/>
    <row r="180" s="101" customFormat="1" ht="9"/>
    <row r="181" s="101" customFormat="1" ht="9"/>
    <row r="182" s="101" customFormat="1" ht="9"/>
    <row r="183" s="101" customFormat="1" ht="9"/>
    <row r="184" s="101" customFormat="1" ht="9"/>
    <row r="185" s="101" customFormat="1" ht="9"/>
    <row r="186" s="101" customFormat="1" ht="9"/>
    <row r="187" s="101" customFormat="1" ht="9"/>
    <row r="188" s="101" customFormat="1" ht="9"/>
    <row r="189" s="101" customFormat="1" ht="9"/>
    <row r="190" s="101" customFormat="1" ht="9"/>
    <row r="191" s="101" customFormat="1" ht="9"/>
    <row r="192" s="101" customFormat="1" ht="9"/>
    <row r="193" s="101" customFormat="1" ht="9"/>
    <row r="194" s="101" customFormat="1" ht="9"/>
    <row r="195" s="101" customFormat="1" ht="9"/>
    <row r="196" s="101" customFormat="1" ht="9"/>
    <row r="197" s="101" customFormat="1" ht="9"/>
    <row r="198" s="101" customFormat="1" ht="9"/>
    <row r="199" s="101" customFormat="1" ht="9"/>
    <row r="200" s="101" customFormat="1" ht="9"/>
    <row r="201" s="101" customFormat="1" ht="9"/>
    <row r="202" s="101" customFormat="1" ht="9"/>
    <row r="203" s="101" customFormat="1" ht="9"/>
    <row r="204" s="101" customFormat="1" ht="9"/>
    <row r="205" s="101" customFormat="1" ht="9"/>
    <row r="206" s="101" customFormat="1" ht="9"/>
    <row r="207" s="101" customFormat="1" ht="9"/>
    <row r="208" s="101" customFormat="1" ht="9"/>
    <row r="209" s="101" customFormat="1" ht="9"/>
    <row r="210" s="101" customFormat="1" ht="9"/>
    <row r="211" s="101" customFormat="1" ht="9"/>
    <row r="212" s="101" customFormat="1" ht="9"/>
    <row r="213" s="101" customFormat="1" ht="9"/>
    <row r="214" s="101" customFormat="1" ht="9"/>
    <row r="215" s="101" customFormat="1" ht="9"/>
    <row r="216" s="101" customFormat="1" ht="9"/>
    <row r="217" s="101" customFormat="1" ht="9"/>
    <row r="218" s="101" customFormat="1" ht="9"/>
    <row r="219" s="101" customFormat="1" ht="9"/>
    <row r="220" s="101" customFormat="1" ht="9"/>
    <row r="221" s="101" customFormat="1" ht="9"/>
    <row r="222" s="101" customFormat="1" ht="9"/>
    <row r="223" s="101" customFormat="1" ht="9"/>
    <row r="224" s="101" customFormat="1" ht="9"/>
    <row r="225" s="101" customFormat="1" ht="9"/>
    <row r="226" s="101" customFormat="1" ht="9"/>
    <row r="227" s="101" customFormat="1" ht="9"/>
    <row r="228" s="101" customFormat="1" ht="9"/>
    <row r="229" s="101" customFormat="1" ht="9"/>
    <row r="230" s="101" customFormat="1" ht="9"/>
    <row r="231" s="101" customFormat="1" ht="9"/>
    <row r="232" s="101" customFormat="1" ht="9"/>
    <row r="233" s="101" customFormat="1" ht="9"/>
    <row r="234" s="101" customFormat="1" ht="9"/>
    <row r="235" s="101" customFormat="1" ht="9"/>
    <row r="236" s="101" customFormat="1" ht="9"/>
    <row r="237" s="101" customFormat="1" ht="9"/>
    <row r="238" s="101" customFormat="1" ht="9"/>
    <row r="239" s="101" customFormat="1" ht="9"/>
    <row r="240" s="101" customFormat="1" ht="9"/>
    <row r="241" s="101" customFormat="1" ht="9"/>
    <row r="242" s="101" customFormat="1" ht="9"/>
    <row r="243" s="101" customFormat="1" ht="9"/>
    <row r="244" s="101" customFormat="1" ht="9"/>
    <row r="245" s="101" customFormat="1" ht="9"/>
    <row r="246" s="101" customFormat="1" ht="9"/>
    <row r="247" s="101" customFormat="1" ht="9"/>
    <row r="248" s="101" customFormat="1" ht="9"/>
    <row r="249" s="101" customFormat="1" ht="9"/>
    <row r="250" s="101" customFormat="1" ht="9"/>
    <row r="251" s="101" customFormat="1" ht="9"/>
    <row r="252" s="101" customFormat="1" ht="9"/>
    <row r="253" s="101" customFormat="1" ht="9"/>
    <row r="254" s="101" customFormat="1" ht="9"/>
    <row r="255" s="101" customFormat="1" ht="9"/>
    <row r="256" s="101" customFormat="1" ht="9"/>
    <row r="257" s="101" customFormat="1" ht="9"/>
    <row r="258" s="101" customFormat="1" ht="9"/>
    <row r="259" s="101" customFormat="1" ht="9"/>
    <row r="260" s="101" customFormat="1" ht="9"/>
    <row r="261" s="101" customFormat="1" ht="9"/>
    <row r="262" s="101" customFormat="1" ht="9"/>
    <row r="263" s="101" customFormat="1" ht="9"/>
    <row r="264" s="101" customFormat="1" ht="9"/>
    <row r="265" s="101" customFormat="1" ht="9"/>
    <row r="266" s="101" customFormat="1" ht="9"/>
    <row r="267" s="101" customFormat="1" ht="9"/>
    <row r="268" s="101" customFormat="1" ht="9"/>
    <row r="269" s="101" customFormat="1" ht="9"/>
    <row r="270" s="101" customFormat="1" ht="9"/>
    <row r="271" s="101" customFormat="1" ht="9"/>
    <row r="272" s="101" customFormat="1" ht="9"/>
    <row r="273" s="101" customFormat="1" ht="9"/>
    <row r="274" s="101" customFormat="1" ht="9"/>
    <row r="275" s="101" customFormat="1" ht="9"/>
    <row r="276" s="101" customFormat="1" ht="9"/>
    <row r="277" s="101" customFormat="1" ht="9"/>
    <row r="278" s="101" customFormat="1" ht="9"/>
    <row r="279" s="101" customFormat="1" ht="9"/>
    <row r="280" s="101" customFormat="1" ht="9"/>
    <row r="281" s="101" customFormat="1" ht="9"/>
    <row r="282" s="101" customFormat="1" ht="9"/>
    <row r="283" s="101" customFormat="1" ht="9"/>
    <row r="284" s="101" customFormat="1" ht="9"/>
    <row r="285" s="101" customFormat="1" ht="9"/>
    <row r="286" s="101" customFormat="1" ht="9"/>
    <row r="287" s="101" customFormat="1" ht="9"/>
    <row r="288" s="101" customFormat="1" ht="9"/>
    <row r="289" s="101" customFormat="1" ht="9"/>
    <row r="290" s="101" customFormat="1" ht="9"/>
    <row r="291" s="101" customFormat="1" ht="9"/>
    <row r="292" s="101" customFormat="1" ht="9"/>
    <row r="293" s="101" customFormat="1" ht="9"/>
    <row r="294" s="101" customFormat="1" ht="9"/>
    <row r="295" s="101" customFormat="1" ht="9"/>
    <row r="296" s="101" customFormat="1" ht="9"/>
    <row r="297" s="101" customFormat="1" ht="9"/>
    <row r="298" s="101" customFormat="1" ht="9"/>
    <row r="299" s="101" customFormat="1" ht="9"/>
    <row r="300" s="101" customFormat="1" ht="9"/>
    <row r="301" s="101" customFormat="1" ht="9"/>
    <row r="302" s="101" customFormat="1" ht="9"/>
    <row r="303" s="101" customFormat="1" ht="9"/>
    <row r="304" s="101" customFormat="1" ht="9"/>
    <row r="305" s="101" customFormat="1" ht="9"/>
    <row r="306" s="101" customFormat="1" ht="9"/>
    <row r="307" s="101" customFormat="1" ht="9"/>
    <row r="308" s="101" customFormat="1" ht="9"/>
    <row r="309" s="101" customFormat="1" ht="9"/>
    <row r="310" s="101" customFormat="1" ht="9"/>
    <row r="311" s="101" customFormat="1" ht="9"/>
    <row r="312" s="101" customFormat="1" ht="9"/>
    <row r="313" s="101" customFormat="1" ht="9"/>
    <row r="314" s="101" customFormat="1" ht="9"/>
    <row r="315" s="101" customFormat="1" ht="9"/>
    <row r="316" s="101" customFormat="1" ht="9"/>
    <row r="317" s="101" customFormat="1" ht="9"/>
    <row r="318" s="101" customFormat="1" ht="9"/>
    <row r="319" s="101" customFormat="1" ht="9"/>
    <row r="320" s="101" customFormat="1" ht="9"/>
    <row r="321" s="101" customFormat="1" ht="9"/>
    <row r="322" s="101" customFormat="1" ht="9"/>
    <row r="323" s="101" customFormat="1" ht="9"/>
    <row r="324" s="101" customFormat="1" ht="9"/>
    <row r="325" s="101" customFormat="1" ht="9"/>
    <row r="326" s="101" customFormat="1" ht="9"/>
    <row r="327" s="101" customFormat="1" ht="9"/>
  </sheetData>
  <sheetProtection algorithmName="SHA-512" hashValue="crFIN35YdWguOYigF52SikhC8/tJ8gD+BkMtTn35rrm6YEg3Hzbr4C7ZKvx5+EW5aQpRkvRbG5RD9BULDvquxQ==" saltValue="ESnKf8XT0nqP1jUGTsWoiw==" spinCount="100000" sheet="1" objects="1" scenarios="1"/>
  <mergeCells count="3">
    <mergeCell ref="A1:E1"/>
    <mergeCell ref="A2:E2"/>
    <mergeCell ref="A3:E3"/>
  </mergeCells>
  <pageMargins left="0.196527777777778" right="0.196527777777778" top="0.78749999999999998" bottom="0.56041666666666701" header="0.511811023622047" footer="0.39374999999999999"/>
  <pageSetup paperSize="9" scale="74" orientation="portrait" horizontalDpi="300" verticalDpi="300"/>
  <headerFooter>
    <oddFooter>&amp;R&amp;"Times New Roman,Normal"&amp;12 2ª Retificação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327"/>
  <sheetViews>
    <sheetView zoomScale="120" zoomScaleNormal="120" workbookViewId="0">
      <selection sqref="A1:E1"/>
    </sheetView>
  </sheetViews>
  <sheetFormatPr defaultColWidth="9.140625" defaultRowHeight="15"/>
  <cols>
    <col min="1" max="1" width="6.5703125" style="103" customWidth="1"/>
    <col min="2" max="2" width="57.7109375" style="101" customWidth="1"/>
    <col min="3" max="3" width="7.7109375" style="103" customWidth="1"/>
    <col min="4" max="4" width="15.140625" style="104" customWidth="1"/>
    <col min="5" max="5" width="40.5703125" style="101" customWidth="1"/>
    <col min="6" max="6" width="9.140625" style="101"/>
    <col min="7" max="7" width="13.85546875" style="101" customWidth="1"/>
    <col min="8" max="1024" width="9.140625" style="101"/>
  </cols>
  <sheetData>
    <row r="1" spans="1:7" ht="16.5">
      <c r="A1" s="235" t="s">
        <v>210</v>
      </c>
      <c r="B1" s="235"/>
      <c r="C1" s="235"/>
      <c r="D1" s="235"/>
      <c r="E1" s="235"/>
    </row>
    <row r="2" spans="1:7">
      <c r="A2" s="139" t="s">
        <v>185</v>
      </c>
      <c r="B2" s="139"/>
      <c r="C2" s="139"/>
      <c r="D2" s="139"/>
      <c r="E2" s="139"/>
    </row>
    <row r="3" spans="1:7" ht="31.7" customHeight="1">
      <c r="A3" s="140" t="s">
        <v>43</v>
      </c>
      <c r="B3" s="140"/>
      <c r="C3" s="140"/>
      <c r="D3" s="140"/>
      <c r="E3" s="140"/>
    </row>
    <row r="4" spans="1:7">
      <c r="A4" s="128"/>
      <c r="B4" s="66" t="s">
        <v>186</v>
      </c>
      <c r="C4" s="31" t="s">
        <v>45</v>
      </c>
      <c r="D4" s="120" t="s">
        <v>187</v>
      </c>
      <c r="E4" s="33" t="s">
        <v>153</v>
      </c>
    </row>
    <row r="5" spans="1:7">
      <c r="A5" s="34"/>
      <c r="B5" s="35" t="s">
        <v>48</v>
      </c>
      <c r="C5" s="129"/>
      <c r="D5" s="130"/>
      <c r="E5" s="37" t="s">
        <v>188</v>
      </c>
    </row>
    <row r="6" spans="1:7">
      <c r="A6" s="1">
        <v>1</v>
      </c>
      <c r="B6" s="105" t="s">
        <v>50</v>
      </c>
      <c r="C6" s="1"/>
      <c r="D6" s="106" t="s">
        <v>21</v>
      </c>
      <c r="E6" s="105" t="s">
        <v>22</v>
      </c>
    </row>
    <row r="7" spans="1:7">
      <c r="A7" s="43"/>
      <c r="B7" s="44"/>
      <c r="C7" s="45"/>
      <c r="D7" s="46"/>
      <c r="E7" s="44" t="s">
        <v>51</v>
      </c>
    </row>
    <row r="8" spans="1:7">
      <c r="A8" s="47" t="s">
        <v>23</v>
      </c>
      <c r="B8" s="48" t="s">
        <v>52</v>
      </c>
      <c r="C8" s="49"/>
      <c r="D8" s="50">
        <v>2086.9299999999998</v>
      </c>
      <c r="E8" s="48" t="s">
        <v>155</v>
      </c>
    </row>
    <row r="9" spans="1:7">
      <c r="A9" s="51"/>
      <c r="B9" s="52"/>
      <c r="C9" s="53"/>
      <c r="D9" s="54"/>
      <c r="E9" s="52" t="s">
        <v>189</v>
      </c>
    </row>
    <row r="10" spans="1:7">
      <c r="A10" s="47" t="s">
        <v>26</v>
      </c>
      <c r="B10" s="48" t="s">
        <v>54</v>
      </c>
      <c r="C10" s="43"/>
      <c r="D10" s="46"/>
      <c r="E10" s="44"/>
    </row>
    <row r="11" spans="1:7">
      <c r="A11" s="58"/>
      <c r="B11" s="59"/>
      <c r="C11" s="60"/>
      <c r="D11" s="61"/>
      <c r="E11" s="59"/>
    </row>
    <row r="12" spans="1:7">
      <c r="A12" s="62"/>
      <c r="B12" s="63"/>
      <c r="C12" s="62"/>
      <c r="D12" s="64"/>
      <c r="E12" s="63"/>
    </row>
    <row r="13" spans="1:7">
      <c r="A13" s="34" t="s">
        <v>55</v>
      </c>
      <c r="B13" s="65" t="s">
        <v>56</v>
      </c>
      <c r="C13" s="66"/>
      <c r="D13" s="67">
        <f>D8+D11</f>
        <v>2086.9299999999998</v>
      </c>
      <c r="E13" s="68"/>
    </row>
    <row r="14" spans="1:7">
      <c r="A14" s="30"/>
      <c r="B14" s="69"/>
      <c r="C14" s="30"/>
      <c r="D14" s="70"/>
      <c r="E14" s="69"/>
    </row>
    <row r="15" spans="1:7" ht="15.75">
      <c r="A15" s="71"/>
      <c r="B15" s="72" t="s">
        <v>57</v>
      </c>
      <c r="C15" s="73"/>
      <c r="D15" s="74"/>
      <c r="E15" s="75"/>
      <c r="G15" s="131"/>
    </row>
    <row r="16" spans="1:7">
      <c r="A16" s="76"/>
      <c r="B16" s="77" t="s">
        <v>58</v>
      </c>
      <c r="C16" s="78" t="s">
        <v>20</v>
      </c>
      <c r="D16" s="79" t="s">
        <v>21</v>
      </c>
      <c r="E16" s="77" t="s">
        <v>22</v>
      </c>
      <c r="G16" s="122"/>
    </row>
    <row r="17" spans="1:8">
      <c r="A17" s="55" t="s">
        <v>23</v>
      </c>
      <c r="B17" s="57" t="s">
        <v>157</v>
      </c>
      <c r="C17" s="80"/>
      <c r="D17" s="56">
        <f>((4*22)*4)-(D13*6%)</f>
        <v>226.7842</v>
      </c>
      <c r="E17" s="57" t="s">
        <v>60</v>
      </c>
    </row>
    <row r="18" spans="1:8">
      <c r="A18" s="55" t="s">
        <v>26</v>
      </c>
      <c r="B18" s="57" t="s">
        <v>158</v>
      </c>
      <c r="C18" s="80">
        <v>0</v>
      </c>
      <c r="D18" s="56">
        <f>(24.86*80%)*22</f>
        <v>437.53600000000006</v>
      </c>
      <c r="E18" s="57" t="s">
        <v>72</v>
      </c>
      <c r="F18" s="101">
        <v>437.39</v>
      </c>
      <c r="H18" s="108"/>
    </row>
    <row r="19" spans="1:8">
      <c r="A19" s="55" t="s">
        <v>33</v>
      </c>
      <c r="B19" s="57" t="s">
        <v>190</v>
      </c>
      <c r="C19" s="80"/>
      <c r="D19" s="56">
        <v>18.829999999999998</v>
      </c>
      <c r="E19" s="57" t="s">
        <v>191</v>
      </c>
      <c r="H19" s="108"/>
    </row>
    <row r="20" spans="1:8">
      <c r="A20" s="55" t="s">
        <v>64</v>
      </c>
      <c r="B20" s="57" t="s">
        <v>65</v>
      </c>
      <c r="C20" s="80">
        <v>0</v>
      </c>
      <c r="D20" s="56">
        <v>5</v>
      </c>
      <c r="E20" s="57" t="s">
        <v>191</v>
      </c>
    </row>
    <row r="21" spans="1:8">
      <c r="A21" s="81"/>
      <c r="B21" s="77" t="s">
        <v>66</v>
      </c>
      <c r="C21" s="82">
        <f>SUM(C17:C20)</f>
        <v>0</v>
      </c>
      <c r="D21" s="79">
        <f>SUM(D17:D20)</f>
        <v>688.15020000000015</v>
      </c>
      <c r="E21" s="57"/>
    </row>
    <row r="22" spans="1:8">
      <c r="A22" s="30"/>
      <c r="B22" s="69"/>
      <c r="C22" s="30"/>
      <c r="D22" s="70"/>
      <c r="E22" s="69"/>
    </row>
    <row r="23" spans="1:8">
      <c r="A23" s="71"/>
      <c r="B23" s="72" t="s">
        <v>67</v>
      </c>
      <c r="C23" s="73"/>
      <c r="D23" s="74"/>
      <c r="E23" s="75"/>
    </row>
    <row r="24" spans="1:8">
      <c r="A24" s="76"/>
      <c r="B24" s="77" t="s">
        <v>68</v>
      </c>
      <c r="C24" s="78" t="s">
        <v>20</v>
      </c>
      <c r="D24" s="79" t="s">
        <v>21</v>
      </c>
      <c r="E24" s="77" t="s">
        <v>22</v>
      </c>
    </row>
    <row r="25" spans="1:8">
      <c r="A25" s="55" t="s">
        <v>23</v>
      </c>
      <c r="B25" s="57" t="s">
        <v>69</v>
      </c>
      <c r="C25" s="80">
        <v>0.2</v>
      </c>
      <c r="D25" s="56">
        <f>D13*C25</f>
        <v>417.38599999999997</v>
      </c>
      <c r="E25" s="57" t="s">
        <v>70</v>
      </c>
    </row>
    <row r="26" spans="1:8">
      <c r="A26" s="55" t="s">
        <v>26</v>
      </c>
      <c r="B26" s="57" t="s">
        <v>71</v>
      </c>
      <c r="C26" s="80">
        <v>0.08</v>
      </c>
      <c r="D26" s="56">
        <f t="shared" ref="D26:D32" si="0">D$13*C26</f>
        <v>166.95439999999999</v>
      </c>
      <c r="E26" s="57" t="s">
        <v>72</v>
      </c>
    </row>
    <row r="27" spans="1:8">
      <c r="A27" s="55" t="s">
        <v>33</v>
      </c>
      <c r="B27" s="57" t="s">
        <v>73</v>
      </c>
      <c r="C27" s="80">
        <v>2.5000000000000001E-2</v>
      </c>
      <c r="D27" s="56">
        <f t="shared" si="0"/>
        <v>52.173249999999996</v>
      </c>
      <c r="E27" s="57" t="s">
        <v>74</v>
      </c>
    </row>
    <row r="28" spans="1:8">
      <c r="A28" s="55" t="s">
        <v>64</v>
      </c>
      <c r="B28" s="57" t="s">
        <v>75</v>
      </c>
      <c r="C28" s="80">
        <v>0.01</v>
      </c>
      <c r="D28" s="56">
        <f t="shared" si="0"/>
        <v>20.869299999999999</v>
      </c>
      <c r="E28" s="57" t="s">
        <v>76</v>
      </c>
    </row>
    <row r="29" spans="1:8">
      <c r="A29" s="55" t="s">
        <v>77</v>
      </c>
      <c r="B29" s="57" t="s">
        <v>78</v>
      </c>
      <c r="C29" s="80">
        <v>2.5000000000000001E-2</v>
      </c>
      <c r="D29" s="56">
        <f t="shared" si="0"/>
        <v>52.173249999999996</v>
      </c>
      <c r="E29" s="57" t="s">
        <v>79</v>
      </c>
    </row>
    <row r="30" spans="1:8">
      <c r="A30" s="55" t="s">
        <v>80</v>
      </c>
      <c r="B30" s="57" t="s">
        <v>81</v>
      </c>
      <c r="C30" s="80">
        <v>2E-3</v>
      </c>
      <c r="D30" s="56">
        <f t="shared" si="0"/>
        <v>4.1738599999999995</v>
      </c>
      <c r="E30" s="57" t="s">
        <v>82</v>
      </c>
    </row>
    <row r="31" spans="1:8">
      <c r="A31" s="55" t="s">
        <v>83</v>
      </c>
      <c r="B31" s="57" t="s">
        <v>84</v>
      </c>
      <c r="C31" s="80">
        <v>6.0000000000000001E-3</v>
      </c>
      <c r="D31" s="56">
        <f t="shared" si="0"/>
        <v>12.52158</v>
      </c>
      <c r="E31" s="57" t="s">
        <v>85</v>
      </c>
    </row>
    <row r="32" spans="1:8">
      <c r="A32" s="157" t="s">
        <v>86</v>
      </c>
      <c r="B32" s="181" t="s">
        <v>192</v>
      </c>
      <c r="C32" s="182">
        <v>0.02</v>
      </c>
      <c r="D32" s="179">
        <f t="shared" si="0"/>
        <v>41.738599999999998</v>
      </c>
      <c r="E32" s="181" t="s">
        <v>88</v>
      </c>
    </row>
    <row r="33" spans="1:5">
      <c r="A33" s="157"/>
      <c r="B33" s="185" t="s">
        <v>89</v>
      </c>
      <c r="C33" s="186">
        <f>SUM(C25:C32)</f>
        <v>0.3680000000000001</v>
      </c>
      <c r="D33" s="187">
        <f>SUM(D25:D32)</f>
        <v>767.99023999999974</v>
      </c>
      <c r="E33" s="181"/>
    </row>
    <row r="34" spans="1:5">
      <c r="A34" s="30"/>
      <c r="B34" s="69"/>
      <c r="C34" s="30"/>
      <c r="D34" s="70"/>
      <c r="E34" s="69"/>
    </row>
    <row r="35" spans="1:5">
      <c r="A35" s="71"/>
      <c r="B35" s="72" t="s">
        <v>90</v>
      </c>
      <c r="C35" s="73"/>
      <c r="D35" s="74"/>
      <c r="E35" s="75"/>
    </row>
    <row r="36" spans="1:5">
      <c r="A36" s="76"/>
      <c r="B36" s="77"/>
      <c r="C36" s="78" t="s">
        <v>20</v>
      </c>
      <c r="D36" s="79" t="s">
        <v>21</v>
      </c>
      <c r="E36" s="77" t="s">
        <v>22</v>
      </c>
    </row>
    <row r="37" spans="1:5">
      <c r="A37" s="55" t="s">
        <v>23</v>
      </c>
      <c r="B37" s="57" t="s">
        <v>91</v>
      </c>
      <c r="C37" s="80">
        <v>8.3299999999999999E-2</v>
      </c>
      <c r="D37" s="56">
        <f>D$13*C37</f>
        <v>173.84126899999998</v>
      </c>
      <c r="E37" s="57" t="s">
        <v>92</v>
      </c>
    </row>
    <row r="38" spans="1:5">
      <c r="A38" s="55" t="s">
        <v>26</v>
      </c>
      <c r="B38" s="52" t="s">
        <v>93</v>
      </c>
      <c r="C38" s="83">
        <v>8.3299999999999999E-2</v>
      </c>
      <c r="D38" s="54">
        <f>D$13*C38</f>
        <v>173.84126899999998</v>
      </c>
      <c r="E38" s="84" t="s">
        <v>94</v>
      </c>
    </row>
    <row r="39" spans="1:5">
      <c r="A39" s="55" t="s">
        <v>33</v>
      </c>
      <c r="B39" s="57" t="s">
        <v>95</v>
      </c>
      <c r="C39" s="80">
        <f>C38/3</f>
        <v>2.7766666666666665E-2</v>
      </c>
      <c r="D39" s="56">
        <f>D$13*C39</f>
        <v>57.947089666666656</v>
      </c>
      <c r="E39" s="57" t="s">
        <v>96</v>
      </c>
    </row>
    <row r="40" spans="1:5">
      <c r="A40" s="85"/>
      <c r="B40" s="86" t="s">
        <v>97</v>
      </c>
      <c r="C40" s="87">
        <f>SUM(C37:C39)</f>
        <v>0.19436666666666666</v>
      </c>
      <c r="D40" s="88">
        <f>SUM(D37:D39)</f>
        <v>405.62962766666664</v>
      </c>
      <c r="E40" s="44"/>
    </row>
    <row r="41" spans="1:5">
      <c r="A41" s="190"/>
      <c r="B41" s="191"/>
      <c r="C41" s="188"/>
      <c r="D41" s="192"/>
      <c r="E41" s="193" t="s">
        <v>98</v>
      </c>
    </row>
    <row r="42" spans="1:5">
      <c r="A42" s="194" t="s">
        <v>33</v>
      </c>
      <c r="B42" s="153" t="s">
        <v>99</v>
      </c>
      <c r="C42" s="154">
        <f>C40*C33</f>
        <v>7.1526933333333348E-2</v>
      </c>
      <c r="D42" s="155">
        <f>D$13*C42</f>
        <v>149.27170298133336</v>
      </c>
      <c r="E42" s="195" t="s">
        <v>100</v>
      </c>
    </row>
    <row r="43" spans="1:5">
      <c r="A43" s="229"/>
      <c r="B43" s="199" t="s">
        <v>101</v>
      </c>
      <c r="C43" s="154">
        <f>SUM(C40:C42)</f>
        <v>0.26589360000000001</v>
      </c>
      <c r="D43" s="155">
        <f>SUM(D40:D42)</f>
        <v>554.901330648</v>
      </c>
      <c r="E43" s="238"/>
    </row>
    <row r="44" spans="1:5">
      <c r="A44" s="30"/>
      <c r="B44" s="69"/>
      <c r="C44" s="83"/>
      <c r="D44" s="54"/>
      <c r="E44" s="69"/>
    </row>
    <row r="45" spans="1:5">
      <c r="A45" s="142"/>
      <c r="B45" s="143" t="s">
        <v>102</v>
      </c>
      <c r="C45" s="144"/>
      <c r="D45" s="145"/>
      <c r="E45" s="146"/>
    </row>
    <row r="46" spans="1:5">
      <c r="A46" s="158"/>
      <c r="B46" s="159"/>
      <c r="C46" s="200" t="s">
        <v>20</v>
      </c>
      <c r="D46" s="161" t="s">
        <v>21</v>
      </c>
      <c r="E46" s="159" t="s">
        <v>22</v>
      </c>
    </row>
    <row r="47" spans="1:5">
      <c r="A47" s="201" t="s">
        <v>23</v>
      </c>
      <c r="B47" s="191" t="s">
        <v>103</v>
      </c>
      <c r="C47" s="188">
        <v>6.9999999999999999E-4</v>
      </c>
      <c r="D47" s="192">
        <f>D$13*C47</f>
        <v>1.4608509999999999</v>
      </c>
      <c r="E47" s="191" t="s">
        <v>104</v>
      </c>
    </row>
    <row r="48" spans="1:5">
      <c r="A48" s="202"/>
      <c r="B48" s="183"/>
      <c r="C48" s="160"/>
      <c r="D48" s="189"/>
      <c r="E48" s="183" t="s">
        <v>105</v>
      </c>
    </row>
    <row r="49" spans="1:5">
      <c r="A49" s="152"/>
      <c r="B49" s="153"/>
      <c r="C49" s="154"/>
      <c r="D49" s="155"/>
      <c r="E49" s="153" t="s">
        <v>106</v>
      </c>
    </row>
    <row r="50" spans="1:5">
      <c r="A50" s="203"/>
      <c r="B50" s="196" t="s">
        <v>97</v>
      </c>
      <c r="C50" s="204">
        <f>SUM(C47:C49)</f>
        <v>6.9999999999999999E-4</v>
      </c>
      <c r="D50" s="205">
        <f>SUM(D47:D49)</f>
        <v>1.4608509999999999</v>
      </c>
      <c r="E50" s="183"/>
    </row>
    <row r="51" spans="1:5">
      <c r="A51" s="190"/>
      <c r="B51" s="197"/>
      <c r="C51" s="188"/>
      <c r="D51" s="192"/>
      <c r="E51" s="193" t="s">
        <v>98</v>
      </c>
    </row>
    <row r="52" spans="1:5">
      <c r="A52" s="194" t="s">
        <v>26</v>
      </c>
      <c r="B52" s="198" t="s">
        <v>99</v>
      </c>
      <c r="C52" s="154">
        <f>C50*C33</f>
        <v>2.5760000000000008E-4</v>
      </c>
      <c r="D52" s="155">
        <f>D$13*C52</f>
        <v>0.53759316800000012</v>
      </c>
      <c r="E52" s="195" t="s">
        <v>176</v>
      </c>
    </row>
    <row r="53" spans="1:5">
      <c r="A53" s="206"/>
      <c r="B53" s="199" t="s">
        <v>107</v>
      </c>
      <c r="C53" s="207">
        <f>SUM(C50:C52)</f>
        <v>9.5760000000000007E-4</v>
      </c>
      <c r="D53" s="208">
        <f>SUM(D50:D52)</f>
        <v>1.998444168</v>
      </c>
      <c r="E53" s="181"/>
    </row>
    <row r="54" spans="1:5">
      <c r="A54" s="30"/>
      <c r="B54" s="69"/>
      <c r="C54" s="30"/>
      <c r="D54" s="70"/>
      <c r="E54" s="69"/>
    </row>
    <row r="55" spans="1:5">
      <c r="A55" s="142"/>
      <c r="B55" s="143" t="s">
        <v>108</v>
      </c>
      <c r="C55" s="144"/>
      <c r="D55" s="145"/>
      <c r="E55" s="146"/>
    </row>
    <row r="56" spans="1:5">
      <c r="A56" s="142"/>
      <c r="B56" s="159"/>
      <c r="C56" s="209" t="s">
        <v>20</v>
      </c>
      <c r="D56" s="178" t="s">
        <v>21</v>
      </c>
      <c r="E56" s="148" t="s">
        <v>22</v>
      </c>
    </row>
    <row r="57" spans="1:5">
      <c r="A57" s="190"/>
      <c r="B57" s="191"/>
      <c r="C57" s="201"/>
      <c r="D57" s="210"/>
      <c r="E57" s="211" t="s">
        <v>109</v>
      </c>
    </row>
    <row r="58" spans="1:5">
      <c r="A58" s="212" t="s">
        <v>23</v>
      </c>
      <c r="B58" s="183" t="s">
        <v>110</v>
      </c>
      <c r="C58" s="160">
        <f>5%*8.33%</f>
        <v>4.1650000000000003E-3</v>
      </c>
      <c r="D58" s="213">
        <f>D$13*C58</f>
        <v>8.6920634499999991</v>
      </c>
      <c r="E58" s="211" t="s">
        <v>111</v>
      </c>
    </row>
    <row r="59" spans="1:5">
      <c r="A59" s="194"/>
      <c r="B59" s="153"/>
      <c r="C59" s="154"/>
      <c r="D59" s="214"/>
      <c r="E59" s="195" t="s">
        <v>112</v>
      </c>
    </row>
    <row r="60" spans="1:5">
      <c r="A60" s="202"/>
      <c r="B60" s="183"/>
      <c r="C60" s="160"/>
      <c r="D60" s="189"/>
      <c r="E60" s="193" t="s">
        <v>113</v>
      </c>
    </row>
    <row r="61" spans="1:5">
      <c r="A61" s="152" t="s">
        <v>26</v>
      </c>
      <c r="B61" s="153" t="s">
        <v>114</v>
      </c>
      <c r="C61" s="154">
        <f>C58*8%</f>
        <v>3.3320000000000002E-4</v>
      </c>
      <c r="D61" s="155">
        <f>D$13*C61</f>
        <v>0.69536507599999997</v>
      </c>
      <c r="E61" s="195" t="s">
        <v>115</v>
      </c>
    </row>
    <row r="62" spans="1:5">
      <c r="A62" s="201"/>
      <c r="B62" s="191" t="s">
        <v>116</v>
      </c>
      <c r="C62" s="188"/>
      <c r="D62" s="192"/>
      <c r="E62" s="191" t="s">
        <v>117</v>
      </c>
    </row>
    <row r="63" spans="1:5">
      <c r="A63" s="152" t="s">
        <v>33</v>
      </c>
      <c r="B63" s="153" t="s">
        <v>118</v>
      </c>
      <c r="C63" s="154">
        <v>0.02</v>
      </c>
      <c r="D63" s="155">
        <f>D$13*C63</f>
        <v>41.738599999999998</v>
      </c>
      <c r="E63" s="153"/>
    </row>
    <row r="64" spans="1:5">
      <c r="A64" s="201"/>
      <c r="B64" s="191"/>
      <c r="C64" s="215"/>
      <c r="D64" s="192"/>
      <c r="E64" s="193" t="s">
        <v>119</v>
      </c>
    </row>
    <row r="65" spans="1:5">
      <c r="A65" s="202" t="s">
        <v>64</v>
      </c>
      <c r="B65" s="183" t="s">
        <v>120</v>
      </c>
      <c r="C65" s="216">
        <f>(7/30)/12</f>
        <v>1.9444444444444445E-2</v>
      </c>
      <c r="D65" s="189">
        <f>D$13*C65</f>
        <v>40.57919444444444</v>
      </c>
      <c r="E65" s="211" t="s">
        <v>121</v>
      </c>
    </row>
    <row r="66" spans="1:5">
      <c r="A66" s="152"/>
      <c r="B66" s="183"/>
      <c r="C66" s="217"/>
      <c r="D66" s="155"/>
      <c r="E66" s="211" t="s">
        <v>122</v>
      </c>
    </row>
    <row r="67" spans="1:5">
      <c r="A67" s="212" t="s">
        <v>77</v>
      </c>
      <c r="B67" s="191" t="s">
        <v>99</v>
      </c>
      <c r="C67" s="218">
        <f>C65*C33</f>
        <v>7.1555555555555574E-3</v>
      </c>
      <c r="D67" s="189">
        <f>D$13*C67</f>
        <v>14.933143555555558</v>
      </c>
      <c r="E67" s="191" t="s">
        <v>123</v>
      </c>
    </row>
    <row r="68" spans="1:5">
      <c r="A68" s="212"/>
      <c r="B68" s="153"/>
      <c r="C68" s="218"/>
      <c r="D68" s="219"/>
      <c r="E68" s="153" t="s">
        <v>124</v>
      </c>
    </row>
    <row r="69" spans="1:5">
      <c r="A69" s="201"/>
      <c r="B69" s="191" t="s">
        <v>116</v>
      </c>
      <c r="C69" s="188"/>
      <c r="D69" s="192"/>
      <c r="E69" s="183" t="s">
        <v>117</v>
      </c>
    </row>
    <row r="70" spans="1:5">
      <c r="A70" s="152" t="s">
        <v>80</v>
      </c>
      <c r="B70" s="153" t="s">
        <v>125</v>
      </c>
      <c r="C70" s="154">
        <v>0.02</v>
      </c>
      <c r="D70" s="155">
        <f>D$13*C70</f>
        <v>41.738599999999998</v>
      </c>
      <c r="E70" s="153"/>
    </row>
    <row r="71" spans="1:5">
      <c r="A71" s="184"/>
      <c r="B71" s="185" t="s">
        <v>126</v>
      </c>
      <c r="C71" s="186">
        <f>SUM(C58:C70)</f>
        <v>7.10982E-2</v>
      </c>
      <c r="D71" s="187">
        <f>SUM(D58:D70)</f>
        <v>148.37696652599999</v>
      </c>
      <c r="E71" s="181"/>
    </row>
    <row r="72" spans="1:5">
      <c r="A72" s="30"/>
      <c r="B72" s="69"/>
      <c r="C72" s="93"/>
      <c r="D72" s="70"/>
      <c r="E72" s="69"/>
    </row>
    <row r="73" spans="1:5">
      <c r="A73" s="142"/>
      <c r="B73" s="143" t="s">
        <v>127</v>
      </c>
      <c r="C73" s="144"/>
      <c r="D73" s="145"/>
      <c r="E73" s="146"/>
    </row>
    <row r="74" spans="1:5">
      <c r="A74" s="233"/>
      <c r="B74" s="151"/>
      <c r="C74" s="234" t="s">
        <v>20</v>
      </c>
      <c r="D74" s="178" t="s">
        <v>21</v>
      </c>
      <c r="E74" s="151" t="s">
        <v>22</v>
      </c>
    </row>
    <row r="75" spans="1:5">
      <c r="A75" s="202"/>
      <c r="B75" s="183"/>
      <c r="C75" s="160"/>
      <c r="D75" s="189"/>
      <c r="E75" s="193" t="s">
        <v>113</v>
      </c>
    </row>
    <row r="76" spans="1:5">
      <c r="A76" s="202" t="s">
        <v>23</v>
      </c>
      <c r="B76" s="183" t="s">
        <v>128</v>
      </c>
      <c r="C76" s="160">
        <f>(5/30)/12</f>
        <v>1.3888888888888888E-2</v>
      </c>
      <c r="D76" s="189">
        <f>D$13*C76</f>
        <v>28.985138888888883</v>
      </c>
      <c r="E76" s="211" t="s">
        <v>129</v>
      </c>
    </row>
    <row r="77" spans="1:5">
      <c r="A77" s="190"/>
      <c r="B77" s="191"/>
      <c r="C77" s="220"/>
      <c r="D77" s="192"/>
      <c r="E77" s="191" t="s">
        <v>130</v>
      </c>
    </row>
    <row r="78" spans="1:5">
      <c r="A78" s="212" t="s">
        <v>26</v>
      </c>
      <c r="B78" s="183" t="s">
        <v>131</v>
      </c>
      <c r="C78" s="218">
        <v>0</v>
      </c>
      <c r="D78" s="189">
        <f>D$13*C78</f>
        <v>0</v>
      </c>
      <c r="E78" s="183" t="s">
        <v>132</v>
      </c>
    </row>
    <row r="79" spans="1:5">
      <c r="A79" s="194"/>
      <c r="B79" s="153"/>
      <c r="C79" s="221"/>
      <c r="D79" s="155"/>
      <c r="E79" s="153" t="s">
        <v>133</v>
      </c>
    </row>
    <row r="80" spans="1:5">
      <c r="A80" s="202"/>
      <c r="B80" s="183"/>
      <c r="C80" s="216"/>
      <c r="D80" s="189"/>
      <c r="E80" s="173" t="s">
        <v>134</v>
      </c>
    </row>
    <row r="81" spans="1:5">
      <c r="A81" s="202" t="s">
        <v>33</v>
      </c>
      <c r="B81" s="183" t="s">
        <v>135</v>
      </c>
      <c r="C81" s="216">
        <f>(3/30)/12</f>
        <v>8.3333333333333332E-3</v>
      </c>
      <c r="D81" s="189">
        <f>D$13*C81</f>
        <v>17.391083333333331</v>
      </c>
      <c r="E81" s="211" t="s">
        <v>136</v>
      </c>
    </row>
    <row r="82" spans="1:5">
      <c r="A82" s="152"/>
      <c r="B82" s="183"/>
      <c r="C82" s="217"/>
      <c r="D82" s="155"/>
      <c r="E82" s="211" t="s">
        <v>137</v>
      </c>
    </row>
    <row r="83" spans="1:5">
      <c r="A83" s="212" t="s">
        <v>64</v>
      </c>
      <c r="B83" s="191" t="s">
        <v>138</v>
      </c>
      <c r="C83" s="218">
        <f>(15/30)/12*0.1</f>
        <v>4.1666666666666666E-3</v>
      </c>
      <c r="D83" s="189">
        <f>D$13*C83</f>
        <v>8.6955416666666654</v>
      </c>
      <c r="E83" s="191" t="s">
        <v>139</v>
      </c>
    </row>
    <row r="84" spans="1:5">
      <c r="A84" s="212"/>
      <c r="B84" s="153"/>
      <c r="C84" s="218"/>
      <c r="D84" s="219"/>
      <c r="E84" s="153" t="s">
        <v>140</v>
      </c>
    </row>
    <row r="85" spans="1:5">
      <c r="A85" s="184"/>
      <c r="B85" s="185" t="s">
        <v>39</v>
      </c>
      <c r="C85" s="186">
        <f>SUM(C76:C84)</f>
        <v>2.6388888888888885E-2</v>
      </c>
      <c r="D85" s="187">
        <f>SUM(D76:D84)</f>
        <v>55.071763888888874</v>
      </c>
      <c r="E85" s="181"/>
    </row>
    <row r="86" spans="1:5">
      <c r="A86" s="157" t="s">
        <v>77</v>
      </c>
      <c r="B86" s="181" t="s">
        <v>141</v>
      </c>
      <c r="C86" s="188">
        <f>C85*C33</f>
        <v>9.7111111111111131E-3</v>
      </c>
      <c r="D86" s="189">
        <f>D$13*C86</f>
        <v>20.266409111111113</v>
      </c>
      <c r="E86" s="191" t="s">
        <v>142</v>
      </c>
    </row>
    <row r="87" spans="1:5">
      <c r="A87" s="222"/>
      <c r="B87" s="223" t="s">
        <v>143</v>
      </c>
      <c r="C87" s="222"/>
      <c r="D87" s="224">
        <f>SUM(D85:D86)</f>
        <v>75.338172999999983</v>
      </c>
      <c r="E87" s="153" t="s">
        <v>193</v>
      </c>
    </row>
    <row r="88" spans="1:5">
      <c r="A88" s="24"/>
      <c r="B88" s="25"/>
      <c r="C88" s="24"/>
      <c r="D88" s="26"/>
      <c r="E88" s="28"/>
    </row>
    <row r="89" spans="1:5">
      <c r="A89" s="157"/>
      <c r="B89" s="185" t="s">
        <v>145</v>
      </c>
      <c r="C89" s="186"/>
      <c r="D89" s="187">
        <f>D87+D71+D53+D43+D33+D21+D13</f>
        <v>4323.6853543420002</v>
      </c>
      <c r="E89" s="181"/>
    </row>
    <row r="90" spans="1:5">
      <c r="A90" s="30"/>
      <c r="B90" s="105"/>
      <c r="C90" s="132"/>
      <c r="D90" s="106"/>
      <c r="E90" s="69"/>
    </row>
    <row r="91" spans="1:5" ht="15.75">
      <c r="A91" s="30"/>
      <c r="B91" s="239" t="s">
        <v>146</v>
      </c>
      <c r="C91" s="240"/>
      <c r="D91" s="241" t="s">
        <v>147</v>
      </c>
      <c r="E91" s="242">
        <f>D89*D91</f>
        <v>8647.3707086840004</v>
      </c>
    </row>
    <row r="92" spans="1:5">
      <c r="A92" s="30"/>
      <c r="B92" s="69"/>
      <c r="C92" s="30"/>
      <c r="D92" s="70"/>
      <c r="E92" s="69"/>
    </row>
    <row r="93" spans="1:5">
      <c r="A93" s="142"/>
      <c r="B93" s="143" t="s">
        <v>19</v>
      </c>
      <c r="C93" s="144"/>
      <c r="D93" s="145"/>
      <c r="E93" s="146"/>
    </row>
    <row r="94" spans="1:5">
      <c r="A94" s="147"/>
      <c r="B94" s="148"/>
      <c r="C94" s="149" t="s">
        <v>20</v>
      </c>
      <c r="D94" s="150" t="s">
        <v>21</v>
      </c>
      <c r="E94" s="151" t="s">
        <v>22</v>
      </c>
    </row>
    <row r="95" spans="1:5">
      <c r="A95" s="152" t="s">
        <v>23</v>
      </c>
      <c r="B95" s="153" t="s">
        <v>24</v>
      </c>
      <c r="C95" s="154"/>
      <c r="D95" s="155">
        <f>E91*C95</f>
        <v>0</v>
      </c>
      <c r="E95" s="156" t="s">
        <v>25</v>
      </c>
    </row>
    <row r="96" spans="1:5">
      <c r="A96" s="157" t="s">
        <v>26</v>
      </c>
      <c r="B96" s="153" t="s">
        <v>27</v>
      </c>
      <c r="C96" s="154"/>
      <c r="D96" s="179">
        <f>(E91+D95)*C96</f>
        <v>0</v>
      </c>
      <c r="E96" s="156" t="s">
        <v>28</v>
      </c>
    </row>
    <row r="97" spans="1:7">
      <c r="A97" s="158"/>
      <c r="B97" s="159" t="s">
        <v>29</v>
      </c>
      <c r="C97" s="160"/>
      <c r="D97" s="161">
        <f>D95+D96</f>
        <v>0</v>
      </c>
      <c r="E97" s="162"/>
    </row>
    <row r="98" spans="1:7">
      <c r="A98" s="206" t="s">
        <v>148</v>
      </c>
      <c r="B98" s="228" t="s">
        <v>149</v>
      </c>
      <c r="C98" s="230"/>
      <c r="D98" s="231"/>
      <c r="E98" s="232"/>
    </row>
    <row r="99" spans="1:7">
      <c r="A99" s="164"/>
      <c r="B99" s="165"/>
      <c r="C99" s="166"/>
      <c r="D99" s="167"/>
      <c r="E99" s="168"/>
    </row>
    <row r="100" spans="1:7">
      <c r="A100" s="169"/>
      <c r="B100" s="170" t="s">
        <v>31</v>
      </c>
      <c r="C100" s="171"/>
      <c r="D100" s="150">
        <f>E91+D97/(1-6.65%)</f>
        <v>8647.3707086840004</v>
      </c>
      <c r="E100" s="172"/>
    </row>
    <row r="101" spans="1:7">
      <c r="A101" s="30"/>
      <c r="B101" s="69"/>
      <c r="C101" s="93"/>
      <c r="D101" s="70"/>
      <c r="E101" s="100"/>
    </row>
    <row r="102" spans="1:7">
      <c r="A102" s="142"/>
      <c r="B102" s="143" t="s">
        <v>32</v>
      </c>
      <c r="C102" s="175"/>
      <c r="D102" s="176"/>
      <c r="E102" s="177"/>
    </row>
    <row r="103" spans="1:7">
      <c r="A103" s="147"/>
      <c r="B103" s="148"/>
      <c r="C103" s="149" t="s">
        <v>20</v>
      </c>
      <c r="D103" s="178" t="s">
        <v>21</v>
      </c>
      <c r="E103" s="151" t="s">
        <v>22</v>
      </c>
    </row>
    <row r="104" spans="1:7">
      <c r="A104" s="152" t="s">
        <v>33</v>
      </c>
      <c r="B104" s="153" t="s">
        <v>34</v>
      </c>
      <c r="C104" s="154"/>
      <c r="D104" s="179"/>
      <c r="E104" s="180" t="s">
        <v>35</v>
      </c>
    </row>
    <row r="105" spans="1:7">
      <c r="A105" s="157"/>
      <c r="B105" s="181" t="s">
        <v>36</v>
      </c>
      <c r="C105" s="182">
        <v>1.6500000000000001E-2</v>
      </c>
      <c r="D105" s="179">
        <f>$D$100*C105</f>
        <v>142.681616693286</v>
      </c>
      <c r="E105" s="183"/>
      <c r="G105" s="104"/>
    </row>
    <row r="106" spans="1:7">
      <c r="A106" s="157"/>
      <c r="B106" s="181" t="s">
        <v>37</v>
      </c>
      <c r="C106" s="182">
        <v>0.03</v>
      </c>
      <c r="D106" s="179">
        <f>$D$100*C106</f>
        <v>259.42112126052001</v>
      </c>
      <c r="E106" s="183"/>
    </row>
    <row r="107" spans="1:7">
      <c r="A107" s="157"/>
      <c r="B107" s="181" t="s">
        <v>38</v>
      </c>
      <c r="C107" s="182">
        <v>0.03</v>
      </c>
      <c r="D107" s="179">
        <f>$D$100*C107</f>
        <v>259.42112126052001</v>
      </c>
      <c r="E107" s="183"/>
    </row>
    <row r="108" spans="1:7">
      <c r="A108" s="157"/>
      <c r="B108" s="181"/>
      <c r="C108" s="182"/>
      <c r="D108" s="179"/>
      <c r="E108" s="183"/>
    </row>
    <row r="109" spans="1:7">
      <c r="A109" s="184"/>
      <c r="B109" s="185" t="s">
        <v>39</v>
      </c>
      <c r="C109" s="186">
        <f>SUM(C105:C108)</f>
        <v>7.6499999999999999E-2</v>
      </c>
      <c r="D109" s="187">
        <f>SUM(D105:D108)</f>
        <v>661.52385921432597</v>
      </c>
      <c r="E109" s="153"/>
    </row>
    <row r="110" spans="1:7">
      <c r="A110" s="157"/>
      <c r="B110" s="181"/>
      <c r="C110" s="188"/>
      <c r="D110" s="189"/>
      <c r="E110" s="181"/>
    </row>
    <row r="111" spans="1:7">
      <c r="A111" s="157"/>
      <c r="B111" s="185" t="s">
        <v>40</v>
      </c>
      <c r="C111" s="157"/>
      <c r="D111" s="187">
        <f>D109+D100</f>
        <v>9308.8945678983255</v>
      </c>
      <c r="E111" s="181"/>
    </row>
    <row r="112" spans="1:7">
      <c r="A112" s="157"/>
      <c r="B112" s="185"/>
      <c r="C112" s="157"/>
      <c r="D112" s="187"/>
      <c r="E112" s="181"/>
    </row>
    <row r="113" spans="1:5">
      <c r="A113" s="157"/>
      <c r="B113" s="185"/>
      <c r="C113" s="157"/>
      <c r="D113" s="187"/>
      <c r="E113" s="181"/>
    </row>
    <row r="114" spans="1:5">
      <c r="A114" s="157"/>
      <c r="B114" s="185" t="s">
        <v>41</v>
      </c>
      <c r="C114" s="157">
        <v>12</v>
      </c>
      <c r="D114" s="187">
        <f>D111*C114</f>
        <v>111706.73481477991</v>
      </c>
      <c r="E114" s="181"/>
    </row>
    <row r="115" spans="1:5">
      <c r="A115" s="133"/>
      <c r="B115" s="133"/>
      <c r="C115" s="133"/>
      <c r="D115" s="133"/>
      <c r="E115" s="133"/>
    </row>
    <row r="116" spans="1:5" s="101" customFormat="1" ht="9"/>
    <row r="117" spans="1:5" s="101" customFormat="1" ht="9"/>
    <row r="118" spans="1:5" s="101" customFormat="1" ht="15.75">
      <c r="B118" s="102" t="s">
        <v>150</v>
      </c>
    </row>
    <row r="119" spans="1:5" s="101" customFormat="1" ht="9"/>
    <row r="120" spans="1:5" s="101" customFormat="1" ht="9"/>
    <row r="121" spans="1:5" s="101" customFormat="1">
      <c r="D121" s="134"/>
    </row>
    <row r="122" spans="1:5" s="101" customFormat="1" ht="9"/>
    <row r="123" spans="1:5" s="101" customFormat="1" ht="9"/>
    <row r="124" spans="1:5" s="101" customFormat="1" ht="9"/>
    <row r="125" spans="1:5" s="101" customFormat="1" ht="9"/>
    <row r="126" spans="1:5" s="101" customFormat="1" ht="9"/>
    <row r="127" spans="1:5" s="101" customFormat="1" ht="9"/>
    <row r="128" spans="1:5" s="101" customFormat="1" ht="9"/>
    <row r="129" s="101" customFormat="1" ht="9"/>
    <row r="130" s="101" customFormat="1" ht="9"/>
    <row r="131" s="101" customFormat="1" ht="9"/>
    <row r="132" s="101" customFormat="1" ht="9"/>
    <row r="133" s="101" customFormat="1" ht="9"/>
    <row r="134" s="101" customFormat="1" ht="9"/>
    <row r="135" s="101" customFormat="1" ht="9"/>
    <row r="136" s="101" customFormat="1" ht="9"/>
    <row r="137" s="101" customFormat="1" ht="9"/>
    <row r="138" s="101" customFormat="1" ht="9"/>
    <row r="139" s="101" customFormat="1" ht="9"/>
    <row r="140" s="101" customFormat="1" ht="9"/>
    <row r="141" s="101" customFormat="1" ht="9"/>
    <row r="142" s="101" customFormat="1" ht="9"/>
    <row r="143" s="101" customFormat="1" ht="9"/>
    <row r="144" s="101" customFormat="1" ht="9"/>
    <row r="145" s="101" customFormat="1" ht="9"/>
    <row r="146" s="101" customFormat="1" ht="9"/>
    <row r="147" s="101" customFormat="1" ht="9"/>
    <row r="148" s="101" customFormat="1" ht="9"/>
    <row r="149" s="101" customFormat="1" ht="9"/>
    <row r="150" s="101" customFormat="1" ht="9"/>
    <row r="151" s="101" customFormat="1" ht="9"/>
    <row r="152" s="101" customFormat="1" ht="9"/>
    <row r="153" s="101" customFormat="1" ht="9"/>
    <row r="154" s="101" customFormat="1" ht="9"/>
    <row r="155" s="101" customFormat="1" ht="9"/>
    <row r="156" s="101" customFormat="1" ht="9"/>
    <row r="157" s="101" customFormat="1" ht="9"/>
    <row r="158" s="101" customFormat="1" ht="9"/>
    <row r="159" s="101" customFormat="1" ht="9"/>
    <row r="160" s="101" customFormat="1" ht="9"/>
    <row r="161" s="101" customFormat="1" ht="9"/>
    <row r="162" s="101" customFormat="1" ht="9"/>
    <row r="163" s="101" customFormat="1" ht="9"/>
    <row r="164" s="101" customFormat="1" ht="9"/>
    <row r="165" s="101" customFormat="1" ht="9"/>
    <row r="166" s="101" customFormat="1" ht="9"/>
    <row r="167" s="101" customFormat="1" ht="9"/>
    <row r="168" s="101" customFormat="1" ht="9"/>
    <row r="169" s="101" customFormat="1" ht="9"/>
    <row r="170" s="101" customFormat="1" ht="9"/>
    <row r="171" s="101" customFormat="1" ht="9"/>
    <row r="172" s="101" customFormat="1" ht="9"/>
    <row r="173" s="101" customFormat="1" ht="9"/>
    <row r="174" s="101" customFormat="1" ht="9"/>
    <row r="175" s="101" customFormat="1" ht="9"/>
    <row r="176" s="101" customFormat="1" ht="9"/>
    <row r="177" s="101" customFormat="1" ht="9"/>
    <row r="178" s="101" customFormat="1" ht="9"/>
    <row r="179" s="101" customFormat="1" ht="9"/>
    <row r="180" s="101" customFormat="1" ht="9"/>
    <row r="181" s="101" customFormat="1" ht="9"/>
    <row r="182" s="101" customFormat="1" ht="9"/>
    <row r="183" s="101" customFormat="1" ht="9"/>
    <row r="184" s="101" customFormat="1" ht="9"/>
    <row r="185" s="101" customFormat="1" ht="9"/>
    <row r="186" s="101" customFormat="1" ht="9"/>
    <row r="187" s="101" customFormat="1" ht="9"/>
    <row r="188" s="101" customFormat="1" ht="9"/>
    <row r="189" s="101" customFormat="1" ht="9"/>
    <row r="190" s="101" customFormat="1" ht="9"/>
    <row r="191" s="101" customFormat="1" ht="9"/>
    <row r="192" s="101" customFormat="1" ht="9"/>
    <row r="193" s="101" customFormat="1" ht="9"/>
    <row r="194" s="101" customFormat="1" ht="9"/>
    <row r="195" s="101" customFormat="1" ht="9"/>
    <row r="196" s="101" customFormat="1" ht="9"/>
    <row r="197" s="101" customFormat="1" ht="9"/>
    <row r="198" s="101" customFormat="1" ht="9"/>
    <row r="199" s="101" customFormat="1" ht="9"/>
    <row r="200" s="101" customFormat="1" ht="9"/>
    <row r="201" s="101" customFormat="1" ht="9"/>
    <row r="202" s="101" customFormat="1" ht="9"/>
    <row r="203" s="101" customFormat="1" ht="9"/>
    <row r="204" s="101" customFormat="1" ht="9"/>
    <row r="205" s="101" customFormat="1" ht="9"/>
    <row r="206" s="101" customFormat="1" ht="9"/>
    <row r="207" s="101" customFormat="1" ht="9"/>
    <row r="208" s="101" customFormat="1" ht="9"/>
    <row r="209" s="101" customFormat="1" ht="9"/>
    <row r="210" s="101" customFormat="1" ht="9"/>
    <row r="211" s="101" customFormat="1" ht="9"/>
    <row r="212" s="101" customFormat="1" ht="9"/>
    <row r="213" s="101" customFormat="1" ht="9"/>
    <row r="214" s="101" customFormat="1" ht="9"/>
    <row r="215" s="101" customFormat="1" ht="9"/>
    <row r="216" s="101" customFormat="1" ht="9"/>
    <row r="217" s="101" customFormat="1" ht="9"/>
    <row r="218" s="101" customFormat="1" ht="9"/>
    <row r="219" s="101" customFormat="1" ht="9"/>
    <row r="220" s="101" customFormat="1" ht="9"/>
    <row r="221" s="101" customFormat="1" ht="9"/>
    <row r="222" s="101" customFormat="1" ht="9"/>
    <row r="223" s="101" customFormat="1" ht="9"/>
    <row r="224" s="101" customFormat="1" ht="9"/>
    <row r="225" s="101" customFormat="1" ht="9"/>
    <row r="226" s="101" customFormat="1" ht="9"/>
    <row r="227" s="101" customFormat="1" ht="9"/>
    <row r="228" s="101" customFormat="1" ht="9"/>
    <row r="229" s="101" customFormat="1" ht="9"/>
    <row r="230" s="101" customFormat="1" ht="9"/>
    <row r="231" s="101" customFormat="1" ht="9"/>
    <row r="232" s="101" customFormat="1" ht="9"/>
    <row r="233" s="101" customFormat="1" ht="9"/>
    <row r="234" s="101" customFormat="1" ht="9"/>
    <row r="235" s="101" customFormat="1" ht="9"/>
    <row r="236" s="101" customFormat="1" ht="9"/>
    <row r="237" s="101" customFormat="1" ht="9"/>
    <row r="238" s="101" customFormat="1" ht="9"/>
    <row r="239" s="101" customFormat="1" ht="9"/>
    <row r="240" s="101" customFormat="1" ht="9"/>
    <row r="241" s="101" customFormat="1" ht="9"/>
    <row r="242" s="101" customFormat="1" ht="9"/>
    <row r="243" s="101" customFormat="1" ht="9"/>
    <row r="244" s="101" customFormat="1" ht="9"/>
    <row r="245" s="101" customFormat="1" ht="9"/>
    <row r="246" s="101" customFormat="1" ht="9"/>
    <row r="247" s="101" customFormat="1" ht="9"/>
    <row r="248" s="101" customFormat="1" ht="9"/>
    <row r="249" s="101" customFormat="1" ht="9"/>
    <row r="250" s="101" customFormat="1" ht="9"/>
    <row r="251" s="101" customFormat="1" ht="9"/>
    <row r="252" s="101" customFormat="1" ht="9"/>
    <row r="253" s="101" customFormat="1" ht="9"/>
    <row r="254" s="101" customFormat="1" ht="9"/>
    <row r="255" s="101" customFormat="1" ht="9"/>
    <row r="256" s="101" customFormat="1" ht="9"/>
    <row r="257" s="101" customFormat="1" ht="9"/>
    <row r="258" s="101" customFormat="1" ht="9"/>
    <row r="259" s="101" customFormat="1" ht="9"/>
    <row r="260" s="101" customFormat="1" ht="9"/>
    <row r="261" s="101" customFormat="1" ht="9"/>
    <row r="262" s="101" customFormat="1" ht="9"/>
    <row r="263" s="101" customFormat="1" ht="9"/>
    <row r="264" s="101" customFormat="1" ht="9"/>
    <row r="265" s="101" customFormat="1" ht="9"/>
    <row r="266" s="101" customFormat="1" ht="9"/>
    <row r="267" s="101" customFormat="1" ht="9"/>
    <row r="268" s="101" customFormat="1" ht="9"/>
    <row r="269" s="101" customFormat="1" ht="9"/>
    <row r="270" s="101" customFormat="1" ht="9"/>
    <row r="271" s="101" customFormat="1" ht="9"/>
    <row r="272" s="101" customFormat="1" ht="9"/>
    <row r="273" s="101" customFormat="1" ht="9"/>
    <row r="274" s="101" customFormat="1" ht="9"/>
    <row r="275" s="101" customFormat="1" ht="9"/>
    <row r="276" s="101" customFormat="1" ht="9"/>
    <row r="277" s="101" customFormat="1" ht="9"/>
    <row r="278" s="101" customFormat="1" ht="9"/>
    <row r="279" s="101" customFormat="1" ht="9"/>
    <row r="280" s="101" customFormat="1" ht="9"/>
    <row r="281" s="101" customFormat="1" ht="9"/>
    <row r="282" s="101" customFormat="1" ht="9"/>
    <row r="283" s="101" customFormat="1" ht="9"/>
    <row r="284" s="101" customFormat="1" ht="9"/>
    <row r="285" s="101" customFormat="1" ht="9"/>
    <row r="286" s="101" customFormat="1" ht="9"/>
    <row r="287" s="101" customFormat="1" ht="9"/>
    <row r="288" s="101" customFormat="1" ht="9"/>
    <row r="289" s="101" customFormat="1" ht="9"/>
    <row r="290" s="101" customFormat="1" ht="9"/>
    <row r="291" s="101" customFormat="1" ht="9"/>
    <row r="292" s="101" customFormat="1" ht="9"/>
    <row r="293" s="101" customFormat="1" ht="9"/>
    <row r="294" s="101" customFormat="1" ht="9"/>
    <row r="295" s="101" customFormat="1" ht="9"/>
    <row r="296" s="101" customFormat="1" ht="9"/>
    <row r="297" s="101" customFormat="1" ht="9"/>
    <row r="298" s="101" customFormat="1" ht="9"/>
    <row r="299" s="101" customFormat="1" ht="9"/>
    <row r="300" s="101" customFormat="1" ht="9"/>
    <row r="301" s="101" customFormat="1" ht="9"/>
    <row r="302" s="101" customFormat="1" ht="9"/>
    <row r="303" s="101" customFormat="1" ht="9"/>
    <row r="304" s="101" customFormat="1" ht="9"/>
    <row r="305" s="101" customFormat="1" ht="9"/>
    <row r="306" s="101" customFormat="1" ht="9"/>
    <row r="307" s="101" customFormat="1" ht="9"/>
    <row r="308" s="101" customFormat="1" ht="9"/>
    <row r="309" s="101" customFormat="1" ht="9"/>
    <row r="310" s="101" customFormat="1" ht="9"/>
    <row r="311" s="101" customFormat="1" ht="9"/>
    <row r="312" s="101" customFormat="1" ht="9"/>
    <row r="313" s="101" customFormat="1" ht="9"/>
    <row r="314" s="101" customFormat="1" ht="9"/>
    <row r="315" s="101" customFormat="1" ht="9"/>
    <row r="316" s="101" customFormat="1" ht="9"/>
    <row r="317" s="101" customFormat="1" ht="9"/>
    <row r="318" s="101" customFormat="1" ht="9"/>
    <row r="319" s="101" customFormat="1" ht="9"/>
    <row r="320" s="101" customFormat="1" ht="9"/>
    <row r="321" s="101" customFormat="1" ht="9"/>
    <row r="322" s="101" customFormat="1" ht="9"/>
    <row r="323" s="101" customFormat="1" ht="9"/>
    <row r="324" s="101" customFormat="1" ht="9"/>
    <row r="325" s="101" customFormat="1" ht="9"/>
    <row r="326" s="101" customFormat="1" ht="9"/>
    <row r="327" s="101" customFormat="1" ht="9"/>
  </sheetData>
  <sheetProtection algorithmName="SHA-512" hashValue="FaPA3BB6BqTXwpOoDkLcd8tFznDzXX5tYxxczpME6BeRsskolCR971ixXDR8VaNK/PxUUCM25AvbppH83mX3Kw==" saltValue="lxkXKmjytyUWRBtb+s5Kpw==" spinCount="100000" sheet="1" objects="1" scenarios="1"/>
  <mergeCells count="3">
    <mergeCell ref="A1:E1"/>
    <mergeCell ref="A2:E2"/>
    <mergeCell ref="A3:E3"/>
  </mergeCells>
  <pageMargins left="0.118055555555556" right="0.118055555555556" top="0.78749999999999998" bottom="0.39374999999999999" header="0.511811023622047" footer="0.511811023622047"/>
  <pageSetup paperSize="9" scale="75"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J329"/>
  <sheetViews>
    <sheetView zoomScale="120" zoomScaleNormal="120" workbookViewId="0">
      <selection sqref="A1:E1"/>
    </sheetView>
  </sheetViews>
  <sheetFormatPr defaultColWidth="9.140625" defaultRowHeight="15"/>
  <cols>
    <col min="1" max="1" width="6.5703125" style="103" customWidth="1"/>
    <col min="2" max="2" width="57.7109375" style="101" customWidth="1"/>
    <col min="3" max="3" width="8.42578125" style="103" customWidth="1"/>
    <col min="4" max="4" width="16.28515625" style="104" customWidth="1"/>
    <col min="5" max="5" width="43.28515625" style="101" customWidth="1"/>
    <col min="6" max="1024" width="9.140625" style="101"/>
  </cols>
  <sheetData>
    <row r="1" spans="1:5" ht="16.5">
      <c r="A1" s="136" t="s">
        <v>210</v>
      </c>
      <c r="B1" s="136"/>
      <c r="C1" s="136"/>
      <c r="D1" s="136"/>
      <c r="E1" s="136"/>
    </row>
    <row r="2" spans="1:5">
      <c r="A2" s="139" t="s">
        <v>194</v>
      </c>
      <c r="B2" s="139"/>
      <c r="C2" s="139"/>
      <c r="D2" s="139"/>
      <c r="E2" s="139"/>
    </row>
    <row r="3" spans="1:5" ht="22.5" customHeight="1">
      <c r="A3" s="140" t="s">
        <v>43</v>
      </c>
      <c r="B3" s="140"/>
      <c r="C3" s="140"/>
      <c r="D3" s="140"/>
      <c r="E3" s="140"/>
    </row>
    <row r="4" spans="1:5">
      <c r="A4" s="30"/>
      <c r="B4" s="1" t="s">
        <v>195</v>
      </c>
      <c r="C4" s="31" t="s">
        <v>45</v>
      </c>
      <c r="D4" s="120" t="s">
        <v>196</v>
      </c>
      <c r="E4" s="33" t="s">
        <v>170</v>
      </c>
    </row>
    <row r="5" spans="1:5">
      <c r="A5" s="34"/>
      <c r="B5" s="35" t="s">
        <v>48</v>
      </c>
      <c r="C5" s="36"/>
      <c r="D5" s="36"/>
      <c r="E5" s="121" t="s">
        <v>171</v>
      </c>
    </row>
    <row r="6" spans="1:5">
      <c r="A6" s="1">
        <v>1</v>
      </c>
      <c r="B6" s="105" t="s">
        <v>50</v>
      </c>
      <c r="C6" s="1"/>
      <c r="D6" s="106" t="s">
        <v>21</v>
      </c>
      <c r="E6" s="121" t="s">
        <v>22</v>
      </c>
    </row>
    <row r="7" spans="1:5">
      <c r="A7" s="43"/>
      <c r="B7" s="44"/>
      <c r="C7" s="45"/>
      <c r="D7" s="46"/>
      <c r="E7" s="48" t="s">
        <v>51</v>
      </c>
    </row>
    <row r="8" spans="1:5">
      <c r="A8" s="47" t="s">
        <v>23</v>
      </c>
      <c r="B8" s="48" t="s">
        <v>52</v>
      </c>
      <c r="C8" s="49"/>
      <c r="D8" s="50">
        <v>1312.21</v>
      </c>
      <c r="E8" s="48" t="s">
        <v>155</v>
      </c>
    </row>
    <row r="9" spans="1:5">
      <c r="A9" s="51"/>
      <c r="B9" s="52"/>
      <c r="C9" s="53"/>
      <c r="D9" s="54"/>
      <c r="E9" s="52" t="s">
        <v>197</v>
      </c>
    </row>
    <row r="10" spans="1:5">
      <c r="A10" s="47" t="s">
        <v>26</v>
      </c>
      <c r="B10" s="48" t="s">
        <v>54</v>
      </c>
      <c r="C10" s="43"/>
      <c r="D10" s="46"/>
      <c r="E10" s="44"/>
    </row>
    <row r="11" spans="1:5">
      <c r="A11" s="47" t="s">
        <v>33</v>
      </c>
      <c r="B11" s="48" t="s">
        <v>198</v>
      </c>
      <c r="C11" s="43"/>
      <c r="D11" s="46">
        <f>D8*30%</f>
        <v>393.66300000000001</v>
      </c>
      <c r="E11" s="44"/>
    </row>
    <row r="12" spans="1:5">
      <c r="A12" s="58"/>
      <c r="B12" s="59"/>
      <c r="C12" s="60"/>
      <c r="D12" s="61"/>
      <c r="E12" s="59"/>
    </row>
    <row r="13" spans="1:5">
      <c r="A13" s="62"/>
      <c r="B13" s="63"/>
      <c r="C13" s="62"/>
      <c r="D13" s="64"/>
      <c r="E13" s="63"/>
    </row>
    <row r="14" spans="1:5">
      <c r="A14" s="34" t="s">
        <v>55</v>
      </c>
      <c r="B14" s="65" t="s">
        <v>56</v>
      </c>
      <c r="C14" s="66"/>
      <c r="D14" s="67">
        <f>D8+D11</f>
        <v>1705.873</v>
      </c>
      <c r="E14" s="68"/>
    </row>
    <row r="15" spans="1:5">
      <c r="A15" s="30"/>
      <c r="B15" s="69"/>
      <c r="C15" s="30"/>
      <c r="D15" s="70"/>
      <c r="E15" s="69"/>
    </row>
    <row r="16" spans="1:5">
      <c r="A16" s="71"/>
      <c r="B16" s="72" t="s">
        <v>57</v>
      </c>
      <c r="C16" s="73"/>
      <c r="D16" s="74"/>
      <c r="E16" s="75"/>
    </row>
    <row r="17" spans="1:8">
      <c r="A17" s="76"/>
      <c r="B17" s="77" t="s">
        <v>58</v>
      </c>
      <c r="C17" s="78" t="s">
        <v>20</v>
      </c>
      <c r="D17" s="79" t="s">
        <v>21</v>
      </c>
      <c r="E17" s="77" t="s">
        <v>22</v>
      </c>
    </row>
    <row r="18" spans="1:8">
      <c r="A18" s="55" t="s">
        <v>23</v>
      </c>
      <c r="B18" s="57" t="s">
        <v>157</v>
      </c>
      <c r="C18" s="80"/>
      <c r="D18" s="56">
        <f>((4*22)*4)-(D14*6%)</f>
        <v>249.64762000000002</v>
      </c>
      <c r="E18" s="57" t="s">
        <v>60</v>
      </c>
    </row>
    <row r="19" spans="1:8">
      <c r="A19" s="55" t="s">
        <v>26</v>
      </c>
      <c r="B19" s="57" t="s">
        <v>158</v>
      </c>
      <c r="C19" s="80">
        <v>0</v>
      </c>
      <c r="D19" s="56">
        <f>(24.54*80%)*22</f>
        <v>431.90400000000005</v>
      </c>
      <c r="E19" s="57" t="s">
        <v>199</v>
      </c>
      <c r="G19" s="101">
        <v>431.9</v>
      </c>
      <c r="H19" s="108"/>
    </row>
    <row r="20" spans="1:8">
      <c r="A20" s="55" t="s">
        <v>33</v>
      </c>
      <c r="B20" s="57" t="s">
        <v>182</v>
      </c>
      <c r="C20" s="80">
        <v>0</v>
      </c>
      <c r="D20" s="56">
        <v>41</v>
      </c>
      <c r="E20" s="57" t="s">
        <v>174</v>
      </c>
    </row>
    <row r="21" spans="1:8">
      <c r="A21" s="55" t="s">
        <v>64</v>
      </c>
      <c r="B21" s="57" t="s">
        <v>65</v>
      </c>
      <c r="C21" s="80"/>
      <c r="D21" s="56">
        <f>TELEFONISTA!D20</f>
        <v>5</v>
      </c>
      <c r="E21" s="57" t="s">
        <v>175</v>
      </c>
    </row>
    <row r="22" spans="1:8">
      <c r="A22" s="81"/>
      <c r="B22" s="77" t="s">
        <v>66</v>
      </c>
      <c r="C22" s="82">
        <f>SUM(C18:C21)</f>
        <v>0</v>
      </c>
      <c r="D22" s="79">
        <f>SUM(D18:D21)</f>
        <v>727.55162000000007</v>
      </c>
      <c r="E22" s="57"/>
    </row>
    <row r="23" spans="1:8">
      <c r="A23" s="30"/>
      <c r="B23" s="69"/>
      <c r="C23" s="30"/>
      <c r="D23" s="70"/>
      <c r="E23" s="69"/>
    </row>
    <row r="24" spans="1:8">
      <c r="A24" s="71"/>
      <c r="B24" s="72" t="s">
        <v>67</v>
      </c>
      <c r="C24" s="73"/>
      <c r="D24" s="74"/>
      <c r="E24" s="75"/>
    </row>
    <row r="25" spans="1:8">
      <c r="A25" s="76"/>
      <c r="B25" s="77" t="s">
        <v>68</v>
      </c>
      <c r="C25" s="78" t="s">
        <v>20</v>
      </c>
      <c r="D25" s="79" t="s">
        <v>21</v>
      </c>
      <c r="E25" s="77" t="s">
        <v>22</v>
      </c>
    </row>
    <row r="26" spans="1:8">
      <c r="A26" s="55" t="s">
        <v>23</v>
      </c>
      <c r="B26" s="57" t="s">
        <v>69</v>
      </c>
      <c r="C26" s="80">
        <v>0.2</v>
      </c>
      <c r="D26" s="56">
        <f>D14*C26</f>
        <v>341.17460000000005</v>
      </c>
      <c r="E26" s="57" t="s">
        <v>70</v>
      </c>
    </row>
    <row r="27" spans="1:8">
      <c r="A27" s="55" t="s">
        <v>26</v>
      </c>
      <c r="B27" s="57" t="s">
        <v>71</v>
      </c>
      <c r="C27" s="80">
        <v>0.08</v>
      </c>
      <c r="D27" s="56">
        <f t="shared" ref="D27:D33" si="0">D$14*C27</f>
        <v>136.46984</v>
      </c>
      <c r="E27" s="57" t="s">
        <v>72</v>
      </c>
    </row>
    <row r="28" spans="1:8">
      <c r="A28" s="55" t="s">
        <v>33</v>
      </c>
      <c r="B28" s="57" t="s">
        <v>73</v>
      </c>
      <c r="C28" s="80">
        <v>2.5000000000000001E-2</v>
      </c>
      <c r="D28" s="56">
        <f t="shared" si="0"/>
        <v>42.646825000000007</v>
      </c>
      <c r="E28" s="57" t="s">
        <v>74</v>
      </c>
    </row>
    <row r="29" spans="1:8">
      <c r="A29" s="55" t="s">
        <v>64</v>
      </c>
      <c r="B29" s="57" t="s">
        <v>75</v>
      </c>
      <c r="C29" s="80">
        <v>0.01</v>
      </c>
      <c r="D29" s="56">
        <f t="shared" si="0"/>
        <v>17.058730000000001</v>
      </c>
      <c r="E29" s="57" t="s">
        <v>76</v>
      </c>
    </row>
    <row r="30" spans="1:8">
      <c r="A30" s="55" t="s">
        <v>77</v>
      </c>
      <c r="B30" s="57" t="s">
        <v>78</v>
      </c>
      <c r="C30" s="80">
        <v>2.5000000000000001E-2</v>
      </c>
      <c r="D30" s="56">
        <f t="shared" si="0"/>
        <v>42.646825000000007</v>
      </c>
      <c r="E30" s="57" t="s">
        <v>79</v>
      </c>
    </row>
    <row r="31" spans="1:8">
      <c r="A31" s="55" t="s">
        <v>80</v>
      </c>
      <c r="B31" s="57" t="s">
        <v>81</v>
      </c>
      <c r="C31" s="80">
        <v>2E-3</v>
      </c>
      <c r="D31" s="56">
        <f t="shared" si="0"/>
        <v>3.4117459999999999</v>
      </c>
      <c r="E31" s="57" t="s">
        <v>82</v>
      </c>
    </row>
    <row r="32" spans="1:8">
      <c r="A32" s="55" t="s">
        <v>83</v>
      </c>
      <c r="B32" s="57" t="s">
        <v>84</v>
      </c>
      <c r="C32" s="80">
        <v>6.0000000000000001E-3</v>
      </c>
      <c r="D32" s="56">
        <f t="shared" si="0"/>
        <v>10.235238000000001</v>
      </c>
      <c r="E32" s="57" t="s">
        <v>85</v>
      </c>
    </row>
    <row r="33" spans="1:5">
      <c r="A33" s="157" t="s">
        <v>86</v>
      </c>
      <c r="B33" s="181" t="s">
        <v>87</v>
      </c>
      <c r="C33" s="182">
        <f>TELEFONISTA!C32</f>
        <v>0.02</v>
      </c>
      <c r="D33" s="179">
        <f t="shared" si="0"/>
        <v>34.117460000000001</v>
      </c>
      <c r="E33" s="181" t="s">
        <v>88</v>
      </c>
    </row>
    <row r="34" spans="1:5">
      <c r="A34" s="157"/>
      <c r="B34" s="185" t="s">
        <v>89</v>
      </c>
      <c r="C34" s="186">
        <f>SUM(C26:C33)</f>
        <v>0.3680000000000001</v>
      </c>
      <c r="D34" s="187">
        <f>SUM(D26:D33)</f>
        <v>627.7612640000001</v>
      </c>
      <c r="E34" s="181"/>
    </row>
    <row r="35" spans="1:5">
      <c r="A35" s="30"/>
      <c r="B35" s="69"/>
      <c r="C35" s="30"/>
      <c r="D35" s="70"/>
      <c r="E35" s="69"/>
    </row>
    <row r="36" spans="1:5">
      <c r="A36" s="71"/>
      <c r="B36" s="72" t="s">
        <v>90</v>
      </c>
      <c r="C36" s="73"/>
      <c r="D36" s="74"/>
      <c r="E36" s="75"/>
    </row>
    <row r="37" spans="1:5">
      <c r="A37" s="76"/>
      <c r="B37" s="77"/>
      <c r="C37" s="78" t="s">
        <v>20</v>
      </c>
      <c r="D37" s="79" t="s">
        <v>21</v>
      </c>
      <c r="E37" s="77" t="s">
        <v>22</v>
      </c>
    </row>
    <row r="38" spans="1:5">
      <c r="A38" s="55" t="s">
        <v>23</v>
      </c>
      <c r="B38" s="57" t="s">
        <v>91</v>
      </c>
      <c r="C38" s="80">
        <v>8.3299999999999999E-2</v>
      </c>
      <c r="D38" s="56">
        <f>D$14*C38</f>
        <v>142.09922090000001</v>
      </c>
      <c r="E38" s="57" t="s">
        <v>92</v>
      </c>
    </row>
    <row r="39" spans="1:5">
      <c r="A39" s="55" t="s">
        <v>26</v>
      </c>
      <c r="B39" s="52" t="s">
        <v>93</v>
      </c>
      <c r="C39" s="83">
        <v>8.3299999999999999E-2</v>
      </c>
      <c r="D39" s="56">
        <f>D$14*C39</f>
        <v>142.09922090000001</v>
      </c>
      <c r="E39" s="84" t="s">
        <v>94</v>
      </c>
    </row>
    <row r="40" spans="1:5">
      <c r="A40" s="55" t="s">
        <v>33</v>
      </c>
      <c r="B40" s="57" t="s">
        <v>95</v>
      </c>
      <c r="C40" s="80">
        <v>2.7799999999999998E-2</v>
      </c>
      <c r="D40" s="56">
        <f>D$14*C40</f>
        <v>47.423269399999995</v>
      </c>
      <c r="E40" s="57" t="s">
        <v>96</v>
      </c>
    </row>
    <row r="41" spans="1:5">
      <c r="A41" s="85"/>
      <c r="B41" s="86" t="s">
        <v>97</v>
      </c>
      <c r="C41" s="87">
        <f>SUM(C38:C40)</f>
        <v>0.19439999999999999</v>
      </c>
      <c r="D41" s="88">
        <f>SUM(D38:D40)</f>
        <v>331.62171119999999</v>
      </c>
      <c r="E41" s="44"/>
    </row>
    <row r="42" spans="1:5">
      <c r="A42" s="190"/>
      <c r="B42" s="191"/>
      <c r="C42" s="188"/>
      <c r="D42" s="192"/>
      <c r="E42" s="193" t="s">
        <v>98</v>
      </c>
    </row>
    <row r="43" spans="1:5">
      <c r="A43" s="194" t="s">
        <v>33</v>
      </c>
      <c r="B43" s="153" t="s">
        <v>99</v>
      </c>
      <c r="C43" s="154">
        <f>C41*C34</f>
        <v>7.1539200000000011E-2</v>
      </c>
      <c r="D43" s="155">
        <f>D$14*C43</f>
        <v>122.03678972160002</v>
      </c>
      <c r="E43" s="195" t="s">
        <v>100</v>
      </c>
    </row>
    <row r="44" spans="1:5">
      <c r="A44" s="229"/>
      <c r="B44" s="199" t="s">
        <v>101</v>
      </c>
      <c r="C44" s="207">
        <f>SUM(C41:C43)</f>
        <v>0.26593919999999999</v>
      </c>
      <c r="D44" s="208">
        <f>SUM(D41:D43)</f>
        <v>453.65850092160002</v>
      </c>
      <c r="E44" s="181"/>
    </row>
    <row r="45" spans="1:5">
      <c r="A45" s="30"/>
      <c r="B45" s="69"/>
      <c r="C45" s="93"/>
      <c r="D45" s="70"/>
      <c r="E45" s="69"/>
    </row>
    <row r="46" spans="1:5">
      <c r="A46" s="142"/>
      <c r="B46" s="143" t="s">
        <v>102</v>
      </c>
      <c r="C46" s="144"/>
      <c r="D46" s="145"/>
      <c r="E46" s="146"/>
    </row>
    <row r="47" spans="1:5">
      <c r="A47" s="158"/>
      <c r="B47" s="159"/>
      <c r="C47" s="200" t="s">
        <v>20</v>
      </c>
      <c r="D47" s="161" t="s">
        <v>21</v>
      </c>
      <c r="E47" s="159" t="s">
        <v>22</v>
      </c>
    </row>
    <row r="48" spans="1:5">
      <c r="A48" s="201" t="s">
        <v>23</v>
      </c>
      <c r="B48" s="191" t="s">
        <v>103</v>
      </c>
      <c r="C48" s="188">
        <v>6.9999999999999999E-4</v>
      </c>
      <c r="D48" s="192">
        <f>D$14*C48</f>
        <v>1.1941111</v>
      </c>
      <c r="E48" s="191" t="s">
        <v>104</v>
      </c>
    </row>
    <row r="49" spans="1:5">
      <c r="A49" s="202"/>
      <c r="B49" s="183"/>
      <c r="C49" s="160"/>
      <c r="D49" s="189"/>
      <c r="E49" s="183" t="s">
        <v>105</v>
      </c>
    </row>
    <row r="50" spans="1:5">
      <c r="A50" s="152"/>
      <c r="B50" s="153"/>
      <c r="C50" s="154"/>
      <c r="D50" s="155"/>
      <c r="E50" s="153" t="s">
        <v>106</v>
      </c>
    </row>
    <row r="51" spans="1:5">
      <c r="A51" s="203"/>
      <c r="B51" s="196" t="s">
        <v>97</v>
      </c>
      <c r="C51" s="204">
        <f>SUM(C48:C50)</f>
        <v>6.9999999999999999E-4</v>
      </c>
      <c r="D51" s="205">
        <f>SUM(D48:D50)</f>
        <v>1.1941111</v>
      </c>
      <c r="E51" s="183"/>
    </row>
    <row r="52" spans="1:5">
      <c r="A52" s="190"/>
      <c r="B52" s="197"/>
      <c r="C52" s="188"/>
      <c r="D52" s="192"/>
      <c r="E52" s="193" t="s">
        <v>98</v>
      </c>
    </row>
    <row r="53" spans="1:5">
      <c r="A53" s="194" t="s">
        <v>26</v>
      </c>
      <c r="B53" s="198" t="s">
        <v>99</v>
      </c>
      <c r="C53" s="154">
        <f>C51*C34</f>
        <v>2.5760000000000008E-4</v>
      </c>
      <c r="D53" s="155">
        <f>D$14*C53</f>
        <v>0.43943288480000015</v>
      </c>
      <c r="E53" s="195" t="s">
        <v>176</v>
      </c>
    </row>
    <row r="54" spans="1:5">
      <c r="A54" s="206"/>
      <c r="B54" s="199" t="s">
        <v>107</v>
      </c>
      <c r="C54" s="207">
        <f>SUM(C51:C53)</f>
        <v>9.5760000000000007E-4</v>
      </c>
      <c r="D54" s="208">
        <f>SUM(D51:D53)</f>
        <v>1.6335439848000002</v>
      </c>
      <c r="E54" s="181"/>
    </row>
    <row r="55" spans="1:5">
      <c r="A55" s="30"/>
      <c r="B55" s="69"/>
      <c r="C55" s="30"/>
      <c r="D55" s="70"/>
      <c r="E55" s="69"/>
    </row>
    <row r="56" spans="1:5">
      <c r="A56" s="142"/>
      <c r="B56" s="143" t="s">
        <v>108</v>
      </c>
      <c r="C56" s="144"/>
      <c r="D56" s="145"/>
      <c r="E56" s="146"/>
    </row>
    <row r="57" spans="1:5">
      <c r="A57" s="142"/>
      <c r="B57" s="159"/>
      <c r="C57" s="209" t="s">
        <v>20</v>
      </c>
      <c r="D57" s="178" t="s">
        <v>21</v>
      </c>
      <c r="E57" s="148" t="s">
        <v>22</v>
      </c>
    </row>
    <row r="58" spans="1:5">
      <c r="A58" s="190"/>
      <c r="B58" s="191"/>
      <c r="C58" s="201"/>
      <c r="D58" s="210"/>
      <c r="E58" s="211" t="s">
        <v>109</v>
      </c>
    </row>
    <row r="59" spans="1:5">
      <c r="A59" s="212" t="s">
        <v>23</v>
      </c>
      <c r="B59" s="183" t="s">
        <v>110</v>
      </c>
      <c r="C59" s="160">
        <f>5%*8.33%</f>
        <v>4.1650000000000003E-3</v>
      </c>
      <c r="D59" s="213">
        <f>D$14*C59</f>
        <v>7.1049610450000005</v>
      </c>
      <c r="E59" s="211" t="s">
        <v>111</v>
      </c>
    </row>
    <row r="60" spans="1:5">
      <c r="A60" s="194"/>
      <c r="B60" s="153"/>
      <c r="C60" s="154"/>
      <c r="D60" s="214"/>
      <c r="E60" s="195" t="s">
        <v>112</v>
      </c>
    </row>
    <row r="61" spans="1:5">
      <c r="A61" s="202"/>
      <c r="B61" s="183"/>
      <c r="C61" s="160"/>
      <c r="D61" s="189"/>
      <c r="E61" s="193" t="s">
        <v>113</v>
      </c>
    </row>
    <row r="62" spans="1:5">
      <c r="A62" s="152" t="s">
        <v>26</v>
      </c>
      <c r="B62" s="153" t="s">
        <v>114</v>
      </c>
      <c r="C62" s="154">
        <f>C59*8%</f>
        <v>3.3320000000000002E-4</v>
      </c>
      <c r="D62" s="155">
        <f>D$14*C62</f>
        <v>0.56839688360000007</v>
      </c>
      <c r="E62" s="195" t="s">
        <v>115</v>
      </c>
    </row>
    <row r="63" spans="1:5">
      <c r="A63" s="201"/>
      <c r="B63" s="191" t="s">
        <v>116</v>
      </c>
      <c r="C63" s="188"/>
      <c r="D63" s="192"/>
      <c r="E63" s="191" t="s">
        <v>117</v>
      </c>
    </row>
    <row r="64" spans="1:5">
      <c r="A64" s="152" t="s">
        <v>33</v>
      </c>
      <c r="B64" s="153" t="s">
        <v>118</v>
      </c>
      <c r="C64" s="154">
        <v>0.02</v>
      </c>
      <c r="D64" s="155">
        <f>D$14*C64</f>
        <v>34.117460000000001</v>
      </c>
      <c r="E64" s="153"/>
    </row>
    <row r="65" spans="1:5">
      <c r="A65" s="201"/>
      <c r="B65" s="191"/>
      <c r="C65" s="215"/>
      <c r="D65" s="192"/>
      <c r="E65" s="193" t="s">
        <v>119</v>
      </c>
    </row>
    <row r="66" spans="1:5">
      <c r="A66" s="202" t="s">
        <v>64</v>
      </c>
      <c r="B66" s="183" t="s">
        <v>120</v>
      </c>
      <c r="C66" s="216">
        <f>(7/30)/12</f>
        <v>1.9444444444444445E-2</v>
      </c>
      <c r="D66" s="189">
        <f>D$14*C66</f>
        <v>33.169752777777781</v>
      </c>
      <c r="E66" s="211" t="s">
        <v>121</v>
      </c>
    </row>
    <row r="67" spans="1:5">
      <c r="A67" s="152"/>
      <c r="B67" s="183"/>
      <c r="C67" s="217"/>
      <c r="D67" s="155"/>
      <c r="E67" s="211" t="s">
        <v>122</v>
      </c>
    </row>
    <row r="68" spans="1:5">
      <c r="A68" s="212" t="s">
        <v>77</v>
      </c>
      <c r="B68" s="191" t="s">
        <v>99</v>
      </c>
      <c r="C68" s="218">
        <f>C66*C34</f>
        <v>7.1555555555555574E-3</v>
      </c>
      <c r="D68" s="189">
        <f>D$14*C68</f>
        <v>12.206469022222226</v>
      </c>
      <c r="E68" s="191" t="s">
        <v>123</v>
      </c>
    </row>
    <row r="69" spans="1:5">
      <c r="A69" s="212"/>
      <c r="B69" s="153"/>
      <c r="C69" s="218"/>
      <c r="D69" s="219"/>
      <c r="E69" s="153" t="s">
        <v>124</v>
      </c>
    </row>
    <row r="70" spans="1:5">
      <c r="A70" s="201"/>
      <c r="B70" s="191" t="s">
        <v>116</v>
      </c>
      <c r="C70" s="188"/>
      <c r="D70" s="192"/>
      <c r="E70" s="183" t="s">
        <v>117</v>
      </c>
    </row>
    <row r="71" spans="1:5">
      <c r="A71" s="152" t="s">
        <v>80</v>
      </c>
      <c r="B71" s="153" t="s">
        <v>125</v>
      </c>
      <c r="C71" s="154">
        <v>0.02</v>
      </c>
      <c r="D71" s="155">
        <f>D$14*C71</f>
        <v>34.117460000000001</v>
      </c>
      <c r="E71" s="153"/>
    </row>
    <row r="72" spans="1:5">
      <c r="A72" s="184"/>
      <c r="B72" s="185" t="s">
        <v>126</v>
      </c>
      <c r="C72" s="186">
        <f>SUM(C59:C71)</f>
        <v>7.10982E-2</v>
      </c>
      <c r="D72" s="187">
        <f>SUM(D59:D71)</f>
        <v>121.2844997286</v>
      </c>
      <c r="E72" s="181"/>
    </row>
    <row r="73" spans="1:5">
      <c r="A73" s="30"/>
      <c r="B73" s="69"/>
      <c r="C73" s="93"/>
      <c r="D73" s="70"/>
      <c r="E73" s="69"/>
    </row>
    <row r="74" spans="1:5">
      <c r="A74" s="142"/>
      <c r="B74" s="143" t="s">
        <v>127</v>
      </c>
      <c r="C74" s="144"/>
      <c r="D74" s="145"/>
      <c r="E74" s="146"/>
    </row>
    <row r="75" spans="1:5">
      <c r="A75" s="233"/>
      <c r="B75" s="151"/>
      <c r="C75" s="234" t="s">
        <v>20</v>
      </c>
      <c r="D75" s="178" t="s">
        <v>21</v>
      </c>
      <c r="E75" s="151" t="s">
        <v>22</v>
      </c>
    </row>
    <row r="76" spans="1:5">
      <c r="A76" s="202"/>
      <c r="B76" s="183"/>
      <c r="C76" s="160"/>
      <c r="D76" s="189"/>
      <c r="E76" s="193" t="s">
        <v>113</v>
      </c>
    </row>
    <row r="77" spans="1:5">
      <c r="A77" s="202" t="s">
        <v>23</v>
      </c>
      <c r="B77" s="183" t="s">
        <v>128</v>
      </c>
      <c r="C77" s="160">
        <f>(5/30)/12</f>
        <v>1.3888888888888888E-2</v>
      </c>
      <c r="D77" s="189">
        <f>D$14*C77</f>
        <v>23.692680555555555</v>
      </c>
      <c r="E77" s="211" t="s">
        <v>129</v>
      </c>
    </row>
    <row r="78" spans="1:5">
      <c r="A78" s="190"/>
      <c r="B78" s="191"/>
      <c r="C78" s="220"/>
      <c r="D78" s="192"/>
      <c r="E78" s="191" t="s">
        <v>130</v>
      </c>
    </row>
    <row r="79" spans="1:5">
      <c r="A79" s="212" t="s">
        <v>26</v>
      </c>
      <c r="B79" s="183" t="s">
        <v>131</v>
      </c>
      <c r="C79" s="218">
        <v>2.1000000000000001E-4</v>
      </c>
      <c r="D79" s="189">
        <f>D$14*C79</f>
        <v>0.35823333000000002</v>
      </c>
      <c r="E79" s="183" t="s">
        <v>132</v>
      </c>
    </row>
    <row r="80" spans="1:5">
      <c r="A80" s="194"/>
      <c r="B80" s="153"/>
      <c r="C80" s="221"/>
      <c r="D80" s="155"/>
      <c r="E80" s="153" t="s">
        <v>133</v>
      </c>
    </row>
    <row r="81" spans="1:5">
      <c r="A81" s="202"/>
      <c r="B81" s="183"/>
      <c r="C81" s="216"/>
      <c r="D81" s="189"/>
      <c r="E81" s="173" t="s">
        <v>134</v>
      </c>
    </row>
    <row r="82" spans="1:5">
      <c r="A82" s="202" t="s">
        <v>33</v>
      </c>
      <c r="B82" s="183" t="s">
        <v>135</v>
      </c>
      <c r="C82" s="216">
        <f>(3/30)/12</f>
        <v>8.3333333333333332E-3</v>
      </c>
      <c r="D82" s="189">
        <f>D$14*C82</f>
        <v>14.215608333333334</v>
      </c>
      <c r="E82" s="211" t="s">
        <v>136</v>
      </c>
    </row>
    <row r="83" spans="1:5">
      <c r="A83" s="152"/>
      <c r="B83" s="183"/>
      <c r="C83" s="217"/>
      <c r="D83" s="155"/>
      <c r="E83" s="211" t="s">
        <v>137</v>
      </c>
    </row>
    <row r="84" spans="1:5">
      <c r="A84" s="212" t="s">
        <v>64</v>
      </c>
      <c r="B84" s="191" t="s">
        <v>138</v>
      </c>
      <c r="C84" s="218">
        <f>(15/30)/12*0.1</f>
        <v>4.1666666666666666E-3</v>
      </c>
      <c r="D84" s="189">
        <f>D$14*C84</f>
        <v>7.1078041666666669</v>
      </c>
      <c r="E84" s="191" t="s">
        <v>139</v>
      </c>
    </row>
    <row r="85" spans="1:5">
      <c r="A85" s="212"/>
      <c r="B85" s="153"/>
      <c r="C85" s="218"/>
      <c r="D85" s="219"/>
      <c r="E85" s="153" t="s">
        <v>140</v>
      </c>
    </row>
    <row r="86" spans="1:5">
      <c r="A86" s="184"/>
      <c r="B86" s="185" t="s">
        <v>39</v>
      </c>
      <c r="C86" s="186">
        <f>SUM(C76:C85)</f>
        <v>2.6598888888888887E-2</v>
      </c>
      <c r="D86" s="187">
        <f>SUM(D76:D85)</f>
        <v>45.374326385555555</v>
      </c>
      <c r="E86" s="181"/>
    </row>
    <row r="87" spans="1:5">
      <c r="A87" s="157" t="s">
        <v>77</v>
      </c>
      <c r="B87" s="181" t="s">
        <v>141</v>
      </c>
      <c r="C87" s="188">
        <f>12.5%*39.8%</f>
        <v>4.9749999999999996E-2</v>
      </c>
      <c r="D87" s="189">
        <f>D$14*C87</f>
        <v>84.86718175</v>
      </c>
      <c r="E87" s="191" t="s">
        <v>142</v>
      </c>
    </row>
    <row r="88" spans="1:5">
      <c r="A88" s="222"/>
      <c r="B88" s="223" t="s">
        <v>143</v>
      </c>
      <c r="C88" s="222"/>
      <c r="D88" s="224">
        <f>SUM(D86:D87)</f>
        <v>130.24150813555556</v>
      </c>
      <c r="E88" s="153" t="s">
        <v>144</v>
      </c>
    </row>
    <row r="89" spans="1:5">
      <c r="A89" s="24"/>
      <c r="B89" s="25"/>
      <c r="C89" s="24"/>
      <c r="D89" s="26"/>
      <c r="E89" s="28"/>
    </row>
    <row r="90" spans="1:5">
      <c r="A90" s="157"/>
      <c r="B90" s="185" t="s">
        <v>145</v>
      </c>
      <c r="C90" s="186"/>
      <c r="D90" s="187">
        <f>D88+D72+D54+D44+D34+D22+D14</f>
        <v>3768.0039367705558</v>
      </c>
      <c r="E90" s="181"/>
    </row>
    <row r="91" spans="1:5">
      <c r="A91" s="164"/>
      <c r="B91" s="165"/>
      <c r="C91" s="225"/>
      <c r="D91" s="167"/>
      <c r="E91" s="173"/>
    </row>
    <row r="92" spans="1:5" ht="15.75">
      <c r="A92" s="164"/>
      <c r="B92" s="185" t="s">
        <v>146</v>
      </c>
      <c r="C92" s="186"/>
      <c r="D92" s="226" t="s">
        <v>184</v>
      </c>
      <c r="E92" s="227">
        <f>D90*D92</f>
        <v>3768.0039367705558</v>
      </c>
    </row>
    <row r="93" spans="1:5">
      <c r="A93" s="30"/>
      <c r="B93" s="69"/>
      <c r="C93" s="30"/>
      <c r="D93" s="70"/>
      <c r="E93" s="69"/>
    </row>
    <row r="94" spans="1:5">
      <c r="A94" s="142"/>
      <c r="B94" s="143" t="s">
        <v>19</v>
      </c>
      <c r="C94" s="144"/>
      <c r="D94" s="145"/>
      <c r="E94" s="146"/>
    </row>
    <row r="95" spans="1:5">
      <c r="A95" s="147"/>
      <c r="B95" s="148"/>
      <c r="C95" s="149" t="s">
        <v>20</v>
      </c>
      <c r="D95" s="150" t="s">
        <v>21</v>
      </c>
      <c r="E95" s="151" t="s">
        <v>22</v>
      </c>
    </row>
    <row r="96" spans="1:5">
      <c r="A96" s="152" t="s">
        <v>23</v>
      </c>
      <c r="B96" s="153" t="s">
        <v>24</v>
      </c>
      <c r="C96" s="154">
        <v>0</v>
      </c>
      <c r="D96" s="155">
        <f>E92*C96</f>
        <v>0</v>
      </c>
      <c r="E96" s="156" t="s">
        <v>25</v>
      </c>
    </row>
    <row r="97" spans="1:5">
      <c r="A97" s="157" t="s">
        <v>26</v>
      </c>
      <c r="B97" s="153" t="s">
        <v>27</v>
      </c>
      <c r="C97" s="154">
        <v>0</v>
      </c>
      <c r="D97" s="179">
        <f>(E92+D96)*C97</f>
        <v>0</v>
      </c>
      <c r="E97" s="156" t="s">
        <v>28</v>
      </c>
    </row>
    <row r="98" spans="1:5">
      <c r="A98" s="201"/>
      <c r="B98" s="159" t="s">
        <v>29</v>
      </c>
      <c r="C98" s="160"/>
      <c r="D98" s="161">
        <f>SUM(D96:D97)</f>
        <v>0</v>
      </c>
      <c r="E98" s="162"/>
    </row>
    <row r="99" spans="1:5">
      <c r="A99" s="229" t="s">
        <v>148</v>
      </c>
      <c r="B99" s="228" t="s">
        <v>149</v>
      </c>
      <c r="C99" s="230"/>
      <c r="D99" s="231"/>
      <c r="E99" s="232"/>
    </row>
    <row r="100" spans="1:5">
      <c r="A100" s="164"/>
      <c r="B100" s="165"/>
      <c r="C100" s="166"/>
      <c r="D100" s="167"/>
      <c r="E100" s="168"/>
    </row>
    <row r="101" spans="1:5">
      <c r="A101" s="169"/>
      <c r="B101" s="170" t="s">
        <v>31</v>
      </c>
      <c r="C101" s="171"/>
      <c r="D101" s="150">
        <f>(E92+D98)/(1-6.65%)</f>
        <v>4036.4262847033269</v>
      </c>
      <c r="E101" s="172"/>
    </row>
    <row r="102" spans="1:5">
      <c r="A102" s="30"/>
      <c r="B102" s="69"/>
      <c r="C102" s="93"/>
      <c r="D102" s="70"/>
      <c r="E102" s="100"/>
    </row>
    <row r="103" spans="1:5">
      <c r="A103" s="142"/>
      <c r="B103" s="143" t="s">
        <v>32</v>
      </c>
      <c r="C103" s="175"/>
      <c r="D103" s="176"/>
      <c r="E103" s="177"/>
    </row>
    <row r="104" spans="1:5">
      <c r="A104" s="147"/>
      <c r="B104" s="148"/>
      <c r="C104" s="149" t="s">
        <v>20</v>
      </c>
      <c r="D104" s="178" t="s">
        <v>21</v>
      </c>
      <c r="E104" s="151" t="s">
        <v>22</v>
      </c>
    </row>
    <row r="105" spans="1:5">
      <c r="A105" s="152" t="s">
        <v>33</v>
      </c>
      <c r="B105" s="153" t="s">
        <v>34</v>
      </c>
      <c r="C105" s="154"/>
      <c r="D105" s="179"/>
      <c r="E105" s="180" t="s">
        <v>35</v>
      </c>
    </row>
    <row r="106" spans="1:5">
      <c r="A106" s="157"/>
      <c r="B106" s="181" t="s">
        <v>36</v>
      </c>
      <c r="C106" s="182">
        <v>1.6500000000000001E-2</v>
      </c>
      <c r="D106" s="179">
        <f>$D$101*C106</f>
        <v>66.60103369760489</v>
      </c>
      <c r="E106" s="183"/>
    </row>
    <row r="107" spans="1:5">
      <c r="A107" s="157"/>
      <c r="B107" s="181" t="s">
        <v>37</v>
      </c>
      <c r="C107" s="182">
        <v>0.03</v>
      </c>
      <c r="D107" s="179">
        <f>$D$101*C107</f>
        <v>121.09278854109981</v>
      </c>
      <c r="E107" s="183"/>
    </row>
    <row r="108" spans="1:5">
      <c r="A108" s="157"/>
      <c r="B108" s="181" t="s">
        <v>38</v>
      </c>
      <c r="C108" s="182">
        <v>0.03</v>
      </c>
      <c r="D108" s="179">
        <f>$D$101*C108</f>
        <v>121.09278854109981</v>
      </c>
      <c r="E108" s="183"/>
    </row>
    <row r="109" spans="1:5">
      <c r="A109" s="157"/>
      <c r="B109" s="181"/>
      <c r="C109" s="182">
        <v>0</v>
      </c>
      <c r="D109" s="179">
        <f>D101*C109</f>
        <v>0</v>
      </c>
      <c r="E109" s="183"/>
    </row>
    <row r="110" spans="1:5">
      <c r="A110" s="184"/>
      <c r="B110" s="185" t="s">
        <v>39</v>
      </c>
      <c r="C110" s="186">
        <f>SUM(C106:C109)</f>
        <v>7.6499999999999999E-2</v>
      </c>
      <c r="D110" s="187">
        <f>SUM(D106:D109)</f>
        <v>308.78661077980451</v>
      </c>
      <c r="E110" s="153"/>
    </row>
    <row r="111" spans="1:5">
      <c r="A111" s="157"/>
      <c r="B111" s="181"/>
      <c r="C111" s="188"/>
      <c r="D111" s="189"/>
      <c r="E111" s="181"/>
    </row>
    <row r="112" spans="1:5">
      <c r="A112" s="157"/>
      <c r="B112" s="185" t="s">
        <v>40</v>
      </c>
      <c r="C112" s="157"/>
      <c r="D112" s="187">
        <f>D110+D101</f>
        <v>4345.2128954831314</v>
      </c>
      <c r="E112" s="181"/>
    </row>
    <row r="113" spans="1:5">
      <c r="A113" s="157"/>
      <c r="B113" s="185"/>
      <c r="C113" s="157"/>
      <c r="D113" s="187"/>
      <c r="E113" s="181"/>
    </row>
    <row r="114" spans="1:5">
      <c r="A114" s="157"/>
      <c r="B114" s="185"/>
      <c r="C114" s="157"/>
      <c r="D114" s="187"/>
      <c r="E114" s="181"/>
    </row>
    <row r="115" spans="1:5">
      <c r="A115" s="157"/>
      <c r="B115" s="185" t="s">
        <v>41</v>
      </c>
      <c r="C115" s="157">
        <v>12</v>
      </c>
      <c r="D115" s="187">
        <f>D112*C115</f>
        <v>52142.554745797577</v>
      </c>
      <c r="E115" s="181"/>
    </row>
    <row r="116" spans="1:5">
      <c r="A116" s="55"/>
      <c r="B116" s="77"/>
      <c r="C116" s="55"/>
      <c r="D116" s="79"/>
      <c r="E116" s="57"/>
    </row>
    <row r="117" spans="1:5" s="101" customFormat="1" ht="9"/>
    <row r="118" spans="1:5" s="101" customFormat="1" ht="15.75">
      <c r="B118" s="102" t="s">
        <v>150</v>
      </c>
    </row>
    <row r="119" spans="1:5" s="101" customFormat="1" ht="9"/>
    <row r="120" spans="1:5" s="101" customFormat="1" ht="9"/>
    <row r="121" spans="1:5" s="101" customFormat="1" ht="9"/>
    <row r="122" spans="1:5" s="101" customFormat="1" ht="9"/>
    <row r="123" spans="1:5" s="101" customFormat="1" ht="9"/>
    <row r="124" spans="1:5" s="101" customFormat="1" ht="9"/>
    <row r="125" spans="1:5" s="101" customFormat="1" ht="9"/>
    <row r="126" spans="1:5" s="101" customFormat="1" ht="9"/>
    <row r="127" spans="1:5" s="101" customFormat="1" ht="9"/>
    <row r="128" spans="1:5" s="101" customFormat="1" ht="9"/>
    <row r="129" s="101" customFormat="1" ht="9"/>
    <row r="130" s="101" customFormat="1" ht="9"/>
    <row r="131" s="101" customFormat="1" ht="9"/>
    <row r="132" s="101" customFormat="1" ht="9"/>
    <row r="133" s="101" customFormat="1" ht="9"/>
    <row r="134" s="101" customFormat="1" ht="9"/>
    <row r="135" s="101" customFormat="1" ht="9"/>
    <row r="136" s="101" customFormat="1" ht="9"/>
    <row r="137" s="101" customFormat="1" ht="9"/>
    <row r="138" s="101" customFormat="1" ht="9"/>
    <row r="139" s="101" customFormat="1" ht="9"/>
    <row r="140" s="101" customFormat="1" ht="9"/>
    <row r="141" s="101" customFormat="1" ht="9"/>
    <row r="142" s="101" customFormat="1" ht="9"/>
    <row r="143" s="101" customFormat="1" ht="9"/>
    <row r="144" s="101" customFormat="1" ht="9"/>
    <row r="145" s="101" customFormat="1" ht="9"/>
    <row r="146" s="101" customFormat="1" ht="9"/>
    <row r="147" s="101" customFormat="1" ht="9"/>
    <row r="148" s="101" customFormat="1" ht="9"/>
    <row r="149" s="101" customFormat="1" ht="9"/>
    <row r="150" s="101" customFormat="1" ht="9"/>
    <row r="151" s="101" customFormat="1" ht="9"/>
    <row r="152" s="101" customFormat="1" ht="9"/>
    <row r="153" s="101" customFormat="1" ht="9"/>
    <row r="154" s="101" customFormat="1" ht="9"/>
    <row r="155" s="101" customFormat="1" ht="9"/>
    <row r="156" s="101" customFormat="1" ht="9"/>
    <row r="157" s="101" customFormat="1" ht="9"/>
    <row r="158" s="101" customFormat="1" ht="9"/>
    <row r="159" s="101" customFormat="1" ht="9"/>
    <row r="160" s="101" customFormat="1" ht="9"/>
    <row r="161" s="101" customFormat="1" ht="9"/>
    <row r="162" s="101" customFormat="1" ht="9"/>
    <row r="163" s="101" customFormat="1" ht="9"/>
    <row r="164" s="101" customFormat="1" ht="9"/>
    <row r="165" s="101" customFormat="1" ht="9"/>
    <row r="166" s="101" customFormat="1" ht="9"/>
    <row r="167" s="101" customFormat="1" ht="9"/>
    <row r="168" s="101" customFormat="1" ht="9"/>
    <row r="169" s="101" customFormat="1" ht="9"/>
    <row r="170" s="101" customFormat="1" ht="9"/>
    <row r="171" s="101" customFormat="1" ht="9"/>
    <row r="172" s="101" customFormat="1" ht="9"/>
    <row r="173" s="101" customFormat="1" ht="9"/>
    <row r="174" s="101" customFormat="1" ht="9"/>
    <row r="175" s="101" customFormat="1" ht="9"/>
    <row r="176" s="101" customFormat="1" ht="9"/>
    <row r="177" s="101" customFormat="1" ht="9"/>
    <row r="178" s="101" customFormat="1" ht="9"/>
    <row r="179" s="101" customFormat="1" ht="9"/>
    <row r="180" s="101" customFormat="1" ht="9"/>
    <row r="181" s="101" customFormat="1" ht="9"/>
    <row r="182" s="101" customFormat="1" ht="9"/>
    <row r="183" s="101" customFormat="1" ht="9"/>
    <row r="184" s="101" customFormat="1" ht="9"/>
    <row r="185" s="101" customFormat="1" ht="9"/>
    <row r="186" s="101" customFormat="1" ht="9"/>
    <row r="187" s="101" customFormat="1" ht="9"/>
    <row r="188" s="101" customFormat="1" ht="9"/>
    <row r="189" s="101" customFormat="1" ht="9"/>
    <row r="190" s="101" customFormat="1" ht="9"/>
    <row r="191" s="101" customFormat="1" ht="9"/>
    <row r="192" s="101" customFormat="1" ht="9"/>
    <row r="193" s="101" customFormat="1" ht="9"/>
    <row r="194" s="101" customFormat="1" ht="9"/>
    <row r="195" s="101" customFormat="1" ht="9"/>
    <row r="196" s="101" customFormat="1" ht="9"/>
    <row r="197" s="101" customFormat="1" ht="9"/>
    <row r="198" s="101" customFormat="1" ht="9"/>
    <row r="199" s="101" customFormat="1" ht="9"/>
    <row r="200" s="101" customFormat="1" ht="9"/>
    <row r="201" s="101" customFormat="1" ht="9"/>
    <row r="202" s="101" customFormat="1" ht="9"/>
    <row r="203" s="101" customFormat="1" ht="9"/>
    <row r="204" s="101" customFormat="1" ht="9"/>
    <row r="205" s="101" customFormat="1" ht="9"/>
    <row r="206" s="101" customFormat="1" ht="9"/>
    <row r="207" s="101" customFormat="1" ht="9"/>
    <row r="208" s="101" customFormat="1" ht="9"/>
    <row r="209" s="101" customFormat="1" ht="9"/>
    <row r="210" s="101" customFormat="1" ht="9"/>
    <row r="211" s="101" customFormat="1" ht="9"/>
    <row r="212" s="101" customFormat="1" ht="9"/>
    <row r="213" s="101" customFormat="1" ht="9"/>
    <row r="214" s="101" customFormat="1" ht="9"/>
    <row r="215" s="101" customFormat="1" ht="9"/>
    <row r="216" s="101" customFormat="1" ht="9"/>
    <row r="217" s="101" customFormat="1" ht="9"/>
    <row r="218" s="101" customFormat="1" ht="9"/>
    <row r="219" s="101" customFormat="1" ht="9"/>
    <row r="220" s="101" customFormat="1" ht="9"/>
    <row r="221" s="101" customFormat="1" ht="9"/>
    <row r="222" s="101" customFormat="1" ht="9"/>
    <row r="223" s="101" customFormat="1" ht="9"/>
    <row r="224" s="101" customFormat="1" ht="9"/>
    <row r="225" s="101" customFormat="1" ht="9"/>
    <row r="226" s="101" customFormat="1" ht="9"/>
    <row r="227" s="101" customFormat="1" ht="9"/>
    <row r="228" s="101" customFormat="1" ht="9"/>
    <row r="229" s="101" customFormat="1" ht="9"/>
    <row r="230" s="101" customFormat="1" ht="9"/>
    <row r="231" s="101" customFormat="1" ht="9"/>
    <row r="232" s="101" customFormat="1" ht="9"/>
    <row r="233" s="101" customFormat="1" ht="9"/>
    <row r="234" s="101" customFormat="1" ht="9"/>
    <row r="235" s="101" customFormat="1" ht="9"/>
    <row r="236" s="101" customFormat="1" ht="9"/>
    <row r="237" s="101" customFormat="1" ht="9"/>
    <row r="238" s="101" customFormat="1" ht="9"/>
    <row r="239" s="101" customFormat="1" ht="9"/>
    <row r="240" s="101" customFormat="1" ht="9"/>
    <row r="241" s="101" customFormat="1" ht="9"/>
    <row r="242" s="101" customFormat="1" ht="9"/>
    <row r="243" s="101" customFormat="1" ht="9"/>
    <row r="244" s="101" customFormat="1" ht="9"/>
    <row r="245" s="101" customFormat="1" ht="9"/>
    <row r="246" s="101" customFormat="1" ht="9"/>
    <row r="247" s="101" customFormat="1" ht="9"/>
    <row r="248" s="101" customFormat="1" ht="9"/>
    <row r="249" s="101" customFormat="1" ht="9"/>
    <row r="250" s="101" customFormat="1" ht="9"/>
    <row r="251" s="101" customFormat="1" ht="9"/>
    <row r="252" s="101" customFormat="1" ht="9"/>
    <row r="253" s="101" customFormat="1" ht="9"/>
    <row r="254" s="101" customFormat="1" ht="9"/>
    <row r="255" s="101" customFormat="1" ht="9"/>
    <row r="256" s="101" customFormat="1" ht="9"/>
    <row r="257" s="101" customFormat="1" ht="9"/>
    <row r="258" s="101" customFormat="1" ht="9"/>
    <row r="259" s="101" customFormat="1" ht="9"/>
    <row r="260" s="101" customFormat="1" ht="9"/>
    <row r="261" s="101" customFormat="1" ht="9"/>
    <row r="262" s="101" customFormat="1" ht="9"/>
    <row r="263" s="101" customFormat="1" ht="9"/>
    <row r="264" s="101" customFormat="1" ht="9"/>
    <row r="265" s="101" customFormat="1" ht="9"/>
    <row r="266" s="101" customFormat="1" ht="9"/>
    <row r="267" s="101" customFormat="1" ht="9"/>
    <row r="268" s="101" customFormat="1" ht="9"/>
    <row r="269" s="101" customFormat="1" ht="9"/>
    <row r="270" s="101" customFormat="1" ht="9"/>
    <row r="271" s="101" customFormat="1" ht="9"/>
    <row r="272" s="101" customFormat="1" ht="9"/>
    <row r="273" s="101" customFormat="1" ht="9"/>
    <row r="274" s="101" customFormat="1" ht="9"/>
    <row r="275" s="101" customFormat="1" ht="9"/>
    <row r="276" s="101" customFormat="1" ht="9"/>
    <row r="277" s="101" customFormat="1" ht="9"/>
    <row r="278" s="101" customFormat="1" ht="9"/>
    <row r="279" s="101" customFormat="1" ht="9"/>
    <row r="280" s="101" customFormat="1" ht="9"/>
    <row r="281" s="101" customFormat="1" ht="9"/>
    <row r="282" s="101" customFormat="1" ht="9"/>
    <row r="283" s="101" customFormat="1" ht="9"/>
    <row r="284" s="101" customFormat="1" ht="9"/>
    <row r="285" s="101" customFormat="1" ht="9"/>
    <row r="286" s="101" customFormat="1" ht="9"/>
    <row r="287" s="101" customFormat="1" ht="9"/>
    <row r="288" s="101" customFormat="1" ht="9"/>
    <row r="289" s="101" customFormat="1" ht="9"/>
    <row r="290" s="101" customFormat="1" ht="9"/>
    <row r="291" s="101" customFormat="1" ht="9"/>
    <row r="292" s="101" customFormat="1" ht="9"/>
    <row r="293" s="101" customFormat="1" ht="9"/>
    <row r="294" s="101" customFormat="1" ht="9"/>
    <row r="295" s="101" customFormat="1" ht="9"/>
    <row r="296" s="101" customFormat="1" ht="9"/>
    <row r="297" s="101" customFormat="1" ht="9"/>
    <row r="298" s="101" customFormat="1" ht="9"/>
    <row r="299" s="101" customFormat="1" ht="9"/>
    <row r="300" s="101" customFormat="1" ht="9"/>
    <row r="301" s="101" customFormat="1" ht="9"/>
    <row r="302" s="101" customFormat="1" ht="9"/>
    <row r="303" s="101" customFormat="1" ht="9"/>
    <row r="304" s="101" customFormat="1" ht="9"/>
    <row r="305" s="101" customFormat="1" ht="9"/>
    <row r="306" s="101" customFormat="1" ht="9"/>
    <row r="307" s="101" customFormat="1" ht="9"/>
    <row r="308" s="101" customFormat="1" ht="9"/>
    <row r="309" s="101" customFormat="1" ht="9"/>
    <row r="310" s="101" customFormat="1" ht="9"/>
    <row r="311" s="101" customFormat="1" ht="9"/>
    <row r="312" s="101" customFormat="1" ht="9"/>
    <row r="313" s="101" customFormat="1" ht="9"/>
    <row r="314" s="101" customFormat="1" ht="9"/>
    <row r="315" s="101" customFormat="1" ht="9"/>
    <row r="316" s="101" customFormat="1" ht="9"/>
    <row r="317" s="101" customFormat="1" ht="9"/>
    <row r="318" s="101" customFormat="1" ht="9"/>
    <row r="319" s="101" customFormat="1" ht="9"/>
    <row r="320" s="101" customFormat="1" ht="9"/>
    <row r="321" s="101" customFormat="1" ht="9"/>
    <row r="322" s="101" customFormat="1" ht="9"/>
    <row r="323" s="101" customFormat="1" ht="9"/>
    <row r="324" s="101" customFormat="1" ht="9"/>
    <row r="325" s="101" customFormat="1" ht="9"/>
    <row r="326" s="101" customFormat="1" ht="9"/>
    <row r="327" s="101" customFormat="1" ht="9"/>
    <row r="328" s="101" customFormat="1" ht="9"/>
    <row r="329" s="101" customFormat="1" ht="9"/>
  </sheetData>
  <sheetProtection algorithmName="SHA-512" hashValue="fSkQfYWxoo+CfmY154O/EUyTq4SRQlb88viBcy2qXDEQBVipYTDAlIewXDNAWmAYR6p1cjYATp3uzIeN7QlovA==" saltValue="j8eBsmbKWKBGzaTUperqqQ==" spinCount="100000" sheet="1" objects="1" scenarios="1"/>
  <mergeCells count="3">
    <mergeCell ref="A1:E1"/>
    <mergeCell ref="A2:E2"/>
    <mergeCell ref="A3:E3"/>
  </mergeCells>
  <pageMargins left="0.196527777777778" right="0.196527777777778" top="0.93472222222222201" bottom="0.61944444444444502" header="0.66944444444444495" footer="0.35416666666666702"/>
  <pageSetup paperSize="9" scale="75" orientation="portrait" horizontalDpi="300" verticalDpi="300"/>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3560</TotalTime>
  <Application>Microsoft Excel</Application>
  <DocSecurity>0</DocSecurity>
  <ScaleCrop>false</ScaleCrop>
  <HeadingPairs>
    <vt:vector size="4" baseType="variant">
      <vt:variant>
        <vt:lpstr>Planilhas</vt:lpstr>
      </vt:variant>
      <vt:variant>
        <vt:i4>11</vt:i4>
      </vt:variant>
      <vt:variant>
        <vt:lpstr>Intervalos Nomeados</vt:lpstr>
      </vt:variant>
      <vt:variant>
        <vt:i4>1</vt:i4>
      </vt:variant>
    </vt:vector>
  </HeadingPairs>
  <TitlesOfParts>
    <vt:vector size="12" baseType="lpstr">
      <vt:lpstr>RESUMO</vt:lpstr>
      <vt:lpstr>TELEFONISTA</vt:lpstr>
      <vt:lpstr>ARTÍFICE</vt:lpstr>
      <vt:lpstr>PORTEIRO</vt:lpstr>
      <vt:lpstr>GARÇOM</vt:lpstr>
      <vt:lpstr>COPEIRO</vt:lpstr>
      <vt:lpstr>ALMOXARIFE</vt:lpstr>
      <vt:lpstr>MOTORISTA</vt:lpstr>
      <vt:lpstr>MOTOBOY</vt:lpstr>
      <vt:lpstr>JORNALISTA</vt:lpstr>
      <vt:lpstr>EDITOR DE IMAGENS</vt:lpstr>
      <vt:lpstr>ALMOXARIFE!Area_de_impressao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Fonseca</dc:creator>
  <dc:description/>
  <cp:lastModifiedBy>Anderson</cp:lastModifiedBy>
  <cp:revision>201</cp:revision>
  <cp:lastPrinted>2020-11-09T12:49:06Z</cp:lastPrinted>
  <dcterms:created xsi:type="dcterms:W3CDTF">2014-09-09T12:24:08Z</dcterms:created>
  <dcterms:modified xsi:type="dcterms:W3CDTF">2023-02-09T22:10:38Z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